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5 рік\сайт\"/>
    </mc:Choice>
  </mc:AlternateContent>
  <bookViews>
    <workbookView xWindow="0" yWindow="0" windowWidth="28800" windowHeight="11880" tabRatio="774"/>
  </bookViews>
  <sheets>
    <sheet name="2025" sheetId="23" r:id="rId1"/>
  </sheets>
  <definedNames>
    <definedName name="_xlnm.Print_Titles" localSheetId="0">'2025'!$3:$5</definedName>
    <definedName name="_xlnm.Print_Area" localSheetId="0">'2025'!$A$1:$Q$109</definedName>
  </definedNames>
  <calcPr calcId="162913" refMode="R1C1"/>
</workbook>
</file>

<file path=xl/calcChain.xml><?xml version="1.0" encoding="utf-8"?>
<calcChain xmlns="http://schemas.openxmlformats.org/spreadsheetml/2006/main">
  <c r="O87" i="23" l="1"/>
  <c r="P42" i="23" l="1"/>
  <c r="L42" i="23"/>
  <c r="M42" i="23"/>
  <c r="N42" i="23"/>
  <c r="K119" i="23"/>
  <c r="K121" i="23"/>
  <c r="K7" i="23"/>
  <c r="K50" i="23"/>
  <c r="K49" i="23"/>
  <c r="K48" i="23"/>
  <c r="K47" i="23"/>
  <c r="K46" i="23"/>
  <c r="K45" i="23"/>
  <c r="K44" i="23"/>
  <c r="K43" i="23"/>
  <c r="K42" i="23"/>
  <c r="K41" i="23"/>
  <c r="K40" i="23"/>
  <c r="K39" i="23"/>
  <c r="K38" i="23"/>
  <c r="K37" i="23"/>
  <c r="K36" i="23"/>
  <c r="K3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K14" i="23"/>
  <c r="K13" i="23"/>
  <c r="K12" i="23"/>
  <c r="K11" i="23"/>
  <c r="K10" i="23"/>
  <c r="K9" i="23"/>
  <c r="K8" i="23"/>
  <c r="K51" i="23" s="1"/>
  <c r="K97" i="23"/>
  <c r="K120" i="23" l="1"/>
  <c r="H69" i="23"/>
  <c r="G69" i="23"/>
  <c r="E69" i="23"/>
  <c r="K54" i="23"/>
  <c r="F54" i="23"/>
  <c r="P54" i="23" s="1"/>
  <c r="A53" i="23"/>
  <c r="A54" i="23" s="1"/>
  <c r="A55" i="23" s="1"/>
  <c r="A56" i="23" s="1"/>
  <c r="A57" i="23" s="1"/>
  <c r="G106" i="23"/>
  <c r="K62" i="23"/>
  <c r="F62" i="23"/>
  <c r="K55" i="23"/>
  <c r="F55" i="23"/>
  <c r="K53" i="23"/>
  <c r="F53" i="23"/>
  <c r="N53" i="23" s="1"/>
  <c r="I62" i="23" l="1"/>
  <c r="P62" i="23"/>
  <c r="L54" i="23"/>
  <c r="N54" i="23"/>
  <c r="P53" i="23"/>
  <c r="M55" i="23"/>
  <c r="L62" i="23"/>
  <c r="J62" i="23"/>
  <c r="M62" i="23"/>
  <c r="I55" i="23"/>
  <c r="L55" i="23"/>
  <c r="J55" i="23"/>
  <c r="P55" i="23"/>
  <c r="M53" i="23"/>
  <c r="N55" i="23"/>
  <c r="L53" i="23"/>
  <c r="J53" i="23"/>
  <c r="I53" i="23"/>
  <c r="E102" i="23"/>
  <c r="E101" i="23"/>
  <c r="E91" i="23"/>
  <c r="E106" i="23" s="1"/>
  <c r="E89" i="23"/>
  <c r="E104" i="23" s="1"/>
  <c r="E79" i="23"/>
  <c r="E74" i="23"/>
  <c r="E84" i="23" s="1"/>
  <c r="E58" i="23"/>
  <c r="E37" i="23"/>
  <c r="E22" i="23"/>
  <c r="E18" i="23"/>
  <c r="E15" i="23"/>
  <c r="E9" i="23"/>
  <c r="E88" i="23" l="1"/>
  <c r="E87" i="23" s="1"/>
  <c r="E14" i="23"/>
  <c r="E51" i="23"/>
  <c r="E95" i="23" s="1"/>
  <c r="E70" i="23"/>
  <c r="E68" i="23" s="1"/>
  <c r="E64" i="23" s="1"/>
  <c r="E72" i="23" s="1"/>
  <c r="E93" i="23"/>
  <c r="E105" i="23" l="1"/>
  <c r="E103" i="23" s="1"/>
  <c r="E100" i="23" s="1"/>
  <c r="E107" i="23" s="1"/>
  <c r="O89" i="23"/>
  <c r="O88" i="23" s="1"/>
  <c r="O79" i="23"/>
  <c r="O74" i="23"/>
  <c r="O84" i="23" s="1"/>
  <c r="O69" i="23"/>
  <c r="O58" i="23"/>
  <c r="O70" i="23" s="1"/>
  <c r="O37" i="23"/>
  <c r="O22" i="23"/>
  <c r="O18" i="23"/>
  <c r="O15" i="23"/>
  <c r="O9" i="23"/>
  <c r="O14" i="23" l="1"/>
  <c r="O68" i="23"/>
  <c r="O64" i="23" s="1"/>
  <c r="O51" i="23"/>
  <c r="O93" i="23"/>
  <c r="F21" i="23"/>
  <c r="P21" i="23" s="1"/>
  <c r="F106" i="23"/>
  <c r="O102" i="23"/>
  <c r="K102" i="23"/>
  <c r="H102" i="23"/>
  <c r="G102" i="23"/>
  <c r="F102" i="23" s="1"/>
  <c r="D102" i="23"/>
  <c r="O101" i="23"/>
  <c r="K101" i="23"/>
  <c r="H101" i="23"/>
  <c r="G101" i="23"/>
  <c r="F101" i="23" s="1"/>
  <c r="D101" i="23"/>
  <c r="F97" i="23"/>
  <c r="H91" i="23"/>
  <c r="F91" i="23"/>
  <c r="D91" i="23"/>
  <c r="D106" i="23" s="1"/>
  <c r="F90" i="23"/>
  <c r="H89" i="23"/>
  <c r="H88" i="23" s="1"/>
  <c r="G89" i="23"/>
  <c r="G88" i="23" s="1"/>
  <c r="D89" i="23"/>
  <c r="D88" i="23" s="1"/>
  <c r="K86" i="23"/>
  <c r="K91" i="23" s="1"/>
  <c r="K106" i="23" s="1"/>
  <c r="F86" i="23"/>
  <c r="K85" i="23"/>
  <c r="K89" i="23" s="1"/>
  <c r="K88" i="23" s="1"/>
  <c r="F85" i="23"/>
  <c r="K83" i="23"/>
  <c r="F83" i="23"/>
  <c r="K82" i="23"/>
  <c r="F82" i="23"/>
  <c r="K81" i="23"/>
  <c r="F81" i="23"/>
  <c r="I81" i="23" s="1"/>
  <c r="K80" i="23"/>
  <c r="F80" i="23"/>
  <c r="I80" i="23" s="1"/>
  <c r="H79" i="23"/>
  <c r="G79" i="23"/>
  <c r="F79" i="23" s="1"/>
  <c r="D79" i="23"/>
  <c r="K78" i="23"/>
  <c r="F78" i="23"/>
  <c r="A78" i="23"/>
  <c r="A79" i="23" s="1"/>
  <c r="K77" i="23"/>
  <c r="F77" i="23"/>
  <c r="I77" i="23" s="1"/>
  <c r="F76" i="23"/>
  <c r="K75" i="23"/>
  <c r="K74" i="23" s="1"/>
  <c r="F75" i="23"/>
  <c r="N75" i="23" s="1"/>
  <c r="H74" i="23"/>
  <c r="H84" i="23" s="1"/>
  <c r="G74" i="23"/>
  <c r="G84" i="23" s="1"/>
  <c r="D74" i="23"/>
  <c r="D84" i="23" s="1"/>
  <c r="D69" i="23"/>
  <c r="F67" i="23"/>
  <c r="L67" i="23" s="1"/>
  <c r="F66" i="23"/>
  <c r="L66" i="23" s="1"/>
  <c r="K63" i="23"/>
  <c r="F63" i="23"/>
  <c r="N63" i="23" s="1"/>
  <c r="K61" i="23"/>
  <c r="F61" i="23"/>
  <c r="K60" i="23"/>
  <c r="F60" i="23"/>
  <c r="N60" i="23" s="1"/>
  <c r="K59" i="23"/>
  <c r="F59" i="23"/>
  <c r="P59" i="23" s="1"/>
  <c r="H58" i="23"/>
  <c r="H70" i="23" s="1"/>
  <c r="H105" i="23" s="1"/>
  <c r="G58" i="23"/>
  <c r="G70" i="23" s="1"/>
  <c r="F70" i="23" s="1"/>
  <c r="D58" i="23"/>
  <c r="D70" i="23" s="1"/>
  <c r="D105" i="23" s="1"/>
  <c r="K57" i="23"/>
  <c r="F57" i="23"/>
  <c r="K56" i="23"/>
  <c r="F56" i="23"/>
  <c r="N56" i="23" s="1"/>
  <c r="K52" i="23"/>
  <c r="K69" i="23" s="1"/>
  <c r="F52" i="23"/>
  <c r="N52" i="23" s="1"/>
  <c r="V51" i="23"/>
  <c r="F50" i="23"/>
  <c r="N50" i="23" s="1"/>
  <c r="F49" i="23"/>
  <c r="F48" i="23"/>
  <c r="N48" i="23" s="1"/>
  <c r="F47" i="23"/>
  <c r="F46" i="23"/>
  <c r="P46" i="23" s="1"/>
  <c r="F45" i="23"/>
  <c r="F44" i="23"/>
  <c r="N44" i="23" s="1"/>
  <c r="A44" i="23"/>
  <c r="A45" i="23" s="1"/>
  <c r="A46" i="23" s="1"/>
  <c r="A47" i="23" s="1"/>
  <c r="A48" i="23" s="1"/>
  <c r="A49" i="23" s="1"/>
  <c r="A50" i="23" s="1"/>
  <c r="F43" i="23"/>
  <c r="P43" i="23" s="1"/>
  <c r="F41" i="23"/>
  <c r="F40" i="23"/>
  <c r="P40" i="23" s="1"/>
  <c r="F39" i="23"/>
  <c r="J39" i="23" s="1"/>
  <c r="F38" i="23"/>
  <c r="H37" i="23"/>
  <c r="G37" i="23"/>
  <c r="F37" i="23" s="1"/>
  <c r="D37" i="23"/>
  <c r="F36" i="23"/>
  <c r="N36" i="23" s="1"/>
  <c r="F35" i="23"/>
  <c r="F34" i="23"/>
  <c r="F33" i="23"/>
  <c r="F32" i="23"/>
  <c r="N32" i="23" s="1"/>
  <c r="F31" i="23"/>
  <c r="P31" i="23" s="1"/>
  <c r="F30" i="23"/>
  <c r="P30" i="23" s="1"/>
  <c r="F29" i="23"/>
  <c r="I29" i="23" s="1"/>
  <c r="A29" i="23"/>
  <c r="A30" i="23" s="1"/>
  <c r="A31" i="23" s="1"/>
  <c r="A32" i="23" s="1"/>
  <c r="A33" i="23" s="1"/>
  <c r="A34" i="23" s="1"/>
  <c r="A35" i="23" s="1"/>
  <c r="A36" i="23" s="1"/>
  <c r="A37" i="23" s="1"/>
  <c r="F28" i="23"/>
  <c r="F27" i="23"/>
  <c r="N27" i="23" s="1"/>
  <c r="F26" i="23"/>
  <c r="N26" i="23" s="1"/>
  <c r="F25" i="23"/>
  <c r="F24" i="23"/>
  <c r="P24" i="23" s="1"/>
  <c r="F23" i="23"/>
  <c r="P23" i="23" s="1"/>
  <c r="R22" i="23"/>
  <c r="H22" i="23"/>
  <c r="G22" i="23"/>
  <c r="F22" i="23" s="1"/>
  <c r="F20" i="23"/>
  <c r="F19" i="23"/>
  <c r="P19" i="23" s="1"/>
  <c r="H18" i="23"/>
  <c r="G18" i="23"/>
  <c r="F18" i="23" s="1"/>
  <c r="D18" i="23"/>
  <c r="F17" i="23"/>
  <c r="N17" i="23" s="1"/>
  <c r="R16" i="23"/>
  <c r="F16" i="23"/>
  <c r="J16" i="23" s="1"/>
  <c r="H15" i="23"/>
  <c r="G15" i="23"/>
  <c r="D15" i="23"/>
  <c r="F13" i="23"/>
  <c r="F12" i="23"/>
  <c r="F11" i="23"/>
  <c r="N11" i="23" s="1"/>
  <c r="F10" i="23"/>
  <c r="I10" i="23" s="1"/>
  <c r="H9" i="23"/>
  <c r="G9" i="23"/>
  <c r="F9" i="23" s="1"/>
  <c r="D9" i="23"/>
  <c r="T8" i="23"/>
  <c r="U8" i="23" s="1"/>
  <c r="F8" i="23"/>
  <c r="A8" i="23"/>
  <c r="U7" i="23"/>
  <c r="T7" i="23"/>
  <c r="F7" i="23"/>
  <c r="C5" i="23"/>
  <c r="D5" i="23" s="1"/>
  <c r="E5" i="23" s="1"/>
  <c r="F5" i="23" s="1"/>
  <c r="G5" i="23" s="1"/>
  <c r="I5" i="23" s="1"/>
  <c r="J5" i="23" s="1"/>
  <c r="K5" i="23" s="1"/>
  <c r="L5" i="23" s="1"/>
  <c r="M5" i="23" s="1"/>
  <c r="O5" i="23" s="1"/>
  <c r="P5" i="23" s="1"/>
  <c r="Q5" i="23" s="1"/>
  <c r="N35" i="23" l="1"/>
  <c r="Q35" i="23"/>
  <c r="J97" i="23"/>
  <c r="N97" i="23"/>
  <c r="M97" i="23"/>
  <c r="I21" i="23"/>
  <c r="L21" i="23"/>
  <c r="P49" i="23"/>
  <c r="J49" i="23"/>
  <c r="Q33" i="23"/>
  <c r="J33" i="23"/>
  <c r="D87" i="23"/>
  <c r="D93" i="23" s="1"/>
  <c r="O72" i="23"/>
  <c r="L34" i="23"/>
  <c r="L45" i="23"/>
  <c r="L46" i="23"/>
  <c r="N46" i="23"/>
  <c r="M48" i="23"/>
  <c r="P50" i="23"/>
  <c r="D104" i="23"/>
  <c r="P48" i="23"/>
  <c r="I18" i="23"/>
  <c r="M38" i="23"/>
  <c r="L41" i="23"/>
  <c r="M82" i="23"/>
  <c r="M12" i="23"/>
  <c r="M23" i="23"/>
  <c r="M25" i="23"/>
  <c r="J48" i="23"/>
  <c r="L50" i="23"/>
  <c r="F58" i="23"/>
  <c r="P58" i="23" s="1"/>
  <c r="L47" i="23"/>
  <c r="F74" i="23"/>
  <c r="J74" i="23" s="1"/>
  <c r="N78" i="23"/>
  <c r="K104" i="23"/>
  <c r="H14" i="23"/>
  <c r="H51" i="23" s="1"/>
  <c r="P32" i="23"/>
  <c r="L33" i="23"/>
  <c r="P29" i="23"/>
  <c r="I32" i="23"/>
  <c r="N33" i="23"/>
  <c r="P39" i="23"/>
  <c r="J52" i="23"/>
  <c r="L60" i="23"/>
  <c r="N29" i="23"/>
  <c r="N39" i="23"/>
  <c r="M7" i="23"/>
  <c r="J32" i="23"/>
  <c r="M60" i="23"/>
  <c r="L77" i="23"/>
  <c r="J9" i="23"/>
  <c r="M11" i="23"/>
  <c r="M32" i="23"/>
  <c r="Q52" i="23"/>
  <c r="L78" i="23"/>
  <c r="K87" i="23"/>
  <c r="M8" i="23"/>
  <c r="L13" i="23"/>
  <c r="D14" i="23"/>
  <c r="S22" i="23"/>
  <c r="Q23" i="23"/>
  <c r="N30" i="23"/>
  <c r="I46" i="23"/>
  <c r="I48" i="23"/>
  <c r="F89" i="23"/>
  <c r="L90" i="23"/>
  <c r="J17" i="23"/>
  <c r="L20" i="23"/>
  <c r="N25" i="23"/>
  <c r="I31" i="23"/>
  <c r="J43" i="23"/>
  <c r="M17" i="23"/>
  <c r="T25" i="23"/>
  <c r="M31" i="23"/>
  <c r="M43" i="23"/>
  <c r="N82" i="23"/>
  <c r="N16" i="23"/>
  <c r="P17" i="23"/>
  <c r="J24" i="23"/>
  <c r="N31" i="23"/>
  <c r="Q43" i="23"/>
  <c r="N12" i="23"/>
  <c r="G14" i="23"/>
  <c r="F14" i="23" s="1"/>
  <c r="P14" i="23" s="1"/>
  <c r="P16" i="23"/>
  <c r="Q17" i="23"/>
  <c r="P18" i="23"/>
  <c r="Q24" i="23"/>
  <c r="M30" i="23"/>
  <c r="Q32" i="23"/>
  <c r="R32" i="23" s="1"/>
  <c r="G104" i="23"/>
  <c r="F104" i="23" s="1"/>
  <c r="M81" i="23"/>
  <c r="I90" i="23"/>
  <c r="M37" i="23"/>
  <c r="J37" i="23"/>
  <c r="Q37" i="23"/>
  <c r="J27" i="23"/>
  <c r="J19" i="23"/>
  <c r="N23" i="23"/>
  <c r="L26" i="23"/>
  <c r="L48" i="23"/>
  <c r="M52" i="23"/>
  <c r="P56" i="23"/>
  <c r="K79" i="23"/>
  <c r="M79" i="23" s="1"/>
  <c r="P10" i="23"/>
  <c r="P13" i="23"/>
  <c r="J18" i="23"/>
  <c r="M19" i="23"/>
  <c r="I23" i="23"/>
  <c r="L22" i="23"/>
  <c r="M26" i="23"/>
  <c r="L27" i="23"/>
  <c r="N41" i="23"/>
  <c r="L11" i="23"/>
  <c r="I17" i="23"/>
  <c r="N18" i="23"/>
  <c r="Q19" i="23"/>
  <c r="J23" i="23"/>
  <c r="P27" i="23"/>
  <c r="L29" i="23"/>
  <c r="I30" i="23"/>
  <c r="L31" i="23"/>
  <c r="M34" i="23"/>
  <c r="P35" i="23"/>
  <c r="Q40" i="23"/>
  <c r="L44" i="23"/>
  <c r="Q48" i="23"/>
  <c r="K58" i="23"/>
  <c r="K70" i="23" s="1"/>
  <c r="F69" i="23"/>
  <c r="I69" i="23" s="1"/>
  <c r="L102" i="23"/>
  <c r="Q18" i="23"/>
  <c r="I27" i="23"/>
  <c r="T27" i="23"/>
  <c r="L30" i="23"/>
  <c r="M33" i="23"/>
  <c r="I35" i="23"/>
  <c r="J41" i="23"/>
  <c r="L49" i="23"/>
  <c r="K84" i="23"/>
  <c r="N20" i="23"/>
  <c r="J35" i="23"/>
  <c r="P36" i="23"/>
  <c r="N38" i="23"/>
  <c r="M49" i="23"/>
  <c r="L52" i="23"/>
  <c r="Q27" i="23"/>
  <c r="I13" i="23"/>
  <c r="J40" i="23"/>
  <c r="L43" i="23"/>
  <c r="L10" i="23"/>
  <c r="M27" i="23"/>
  <c r="M35" i="23"/>
  <c r="M41" i="23"/>
  <c r="N49" i="23"/>
  <c r="N8" i="23"/>
  <c r="L35" i="23"/>
  <c r="I39" i="23"/>
  <c r="M40" i="23"/>
  <c r="M45" i="23"/>
  <c r="J60" i="23"/>
  <c r="L76" i="23"/>
  <c r="I85" i="23"/>
  <c r="P8" i="23"/>
  <c r="P20" i="23"/>
  <c r="Q28" i="23"/>
  <c r="R28" i="23" s="1"/>
  <c r="J28" i="23"/>
  <c r="P28" i="23"/>
  <c r="I28" i="23"/>
  <c r="P38" i="23"/>
  <c r="L40" i="23"/>
  <c r="P44" i="23"/>
  <c r="Q47" i="23"/>
  <c r="N70" i="23"/>
  <c r="Q70" i="23"/>
  <c r="I70" i="23"/>
  <c r="J70" i="23"/>
  <c r="J8" i="23"/>
  <c r="I9" i="23"/>
  <c r="Q12" i="23"/>
  <c r="J12" i="23"/>
  <c r="P12" i="23"/>
  <c r="I12" i="23"/>
  <c r="P34" i="23"/>
  <c r="L36" i="23"/>
  <c r="P45" i="23"/>
  <c r="Q56" i="23"/>
  <c r="J56" i="23"/>
  <c r="M56" i="23"/>
  <c r="L56" i="23"/>
  <c r="N59" i="23"/>
  <c r="H104" i="23"/>
  <c r="H103" i="23" s="1"/>
  <c r="H68" i="23"/>
  <c r="H64" i="23" s="1"/>
  <c r="H106" i="23"/>
  <c r="I106" i="23" s="1"/>
  <c r="I91" i="23"/>
  <c r="D103" i="23"/>
  <c r="D100" i="23" s="1"/>
  <c r="I7" i="23"/>
  <c r="P7" i="23"/>
  <c r="I11" i="23"/>
  <c r="M16" i="23"/>
  <c r="S16" i="23"/>
  <c r="L16" i="23"/>
  <c r="Q16" i="23"/>
  <c r="L17" i="23"/>
  <c r="L19" i="23"/>
  <c r="Q26" i="23"/>
  <c r="J26" i="23"/>
  <c r="P26" i="23"/>
  <c r="M28" i="23"/>
  <c r="L32" i="23"/>
  <c r="I34" i="23"/>
  <c r="Q34" i="23"/>
  <c r="M36" i="23"/>
  <c r="L38" i="23"/>
  <c r="P41" i="23"/>
  <c r="I45" i="23"/>
  <c r="Q45" i="23"/>
  <c r="M47" i="23"/>
  <c r="I56" i="23"/>
  <c r="L61" i="23"/>
  <c r="P61" i="23"/>
  <c r="I61" i="23"/>
  <c r="M61" i="23"/>
  <c r="N61" i="23"/>
  <c r="P70" i="23"/>
  <c r="Q9" i="23"/>
  <c r="P9" i="23"/>
  <c r="Q44" i="23"/>
  <c r="R44" i="23" s="1"/>
  <c r="J44" i="23"/>
  <c r="P63" i="23"/>
  <c r="L63" i="23"/>
  <c r="N7" i="23"/>
  <c r="N10" i="23"/>
  <c r="M10" i="23"/>
  <c r="M18" i="23"/>
  <c r="J20" i="23"/>
  <c r="P22" i="23"/>
  <c r="J22" i="23"/>
  <c r="I22" i="23"/>
  <c r="Q25" i="23"/>
  <c r="R25" i="23" s="1"/>
  <c r="J25" i="23"/>
  <c r="P25" i="23"/>
  <c r="I25" i="23"/>
  <c r="L28" i="23"/>
  <c r="I37" i="23"/>
  <c r="N37" i="23"/>
  <c r="M46" i="23"/>
  <c r="J7" i="23"/>
  <c r="Q7" i="23"/>
  <c r="L8" i="23"/>
  <c r="L12" i="23"/>
  <c r="I16" i="23"/>
  <c r="M20" i="23"/>
  <c r="Q22" i="23"/>
  <c r="L25" i="23"/>
  <c r="I26" i="23"/>
  <c r="N28" i="23"/>
  <c r="M29" i="23"/>
  <c r="J34" i="23"/>
  <c r="P37" i="23"/>
  <c r="I41" i="23"/>
  <c r="Q41" i="23"/>
  <c r="M44" i="23"/>
  <c r="N47" i="23"/>
  <c r="J61" i="23"/>
  <c r="D68" i="23"/>
  <c r="D64" i="23" s="1"/>
  <c r="I75" i="23"/>
  <c r="L75" i="23"/>
  <c r="J75" i="23"/>
  <c r="M75" i="23"/>
  <c r="F84" i="23"/>
  <c r="H87" i="23"/>
  <c r="H93" i="23" s="1"/>
  <c r="G87" i="23"/>
  <c r="F87" i="23" s="1"/>
  <c r="F88" i="23"/>
  <c r="I97" i="23"/>
  <c r="L97" i="23"/>
  <c r="P97" i="23"/>
  <c r="Q36" i="23"/>
  <c r="J36" i="23"/>
  <c r="P47" i="23"/>
  <c r="J59" i="23"/>
  <c r="M59" i="23"/>
  <c r="I59" i="23"/>
  <c r="N79" i="23"/>
  <c r="I79" i="23"/>
  <c r="L80" i="23"/>
  <c r="L83" i="23"/>
  <c r="I83" i="23"/>
  <c r="M83" i="23"/>
  <c r="N83" i="23"/>
  <c r="P101" i="23"/>
  <c r="L101" i="23"/>
  <c r="I101" i="23"/>
  <c r="I36" i="23"/>
  <c r="I47" i="23"/>
  <c r="J83" i="23"/>
  <c r="I86" i="23"/>
  <c r="L86" i="23"/>
  <c r="I102" i="23"/>
  <c r="P102" i="23"/>
  <c r="L7" i="23"/>
  <c r="N9" i="23"/>
  <c r="Q38" i="23"/>
  <c r="R38" i="23" s="1"/>
  <c r="J38" i="23"/>
  <c r="I8" i="23"/>
  <c r="P11" i="23"/>
  <c r="N13" i="23"/>
  <c r="M13" i="23"/>
  <c r="F15" i="23"/>
  <c r="I20" i="23"/>
  <c r="Q20" i="23"/>
  <c r="D22" i="23"/>
  <c r="L23" i="23"/>
  <c r="N34" i="23"/>
  <c r="L37" i="23"/>
  <c r="I38" i="23"/>
  <c r="M39" i="23"/>
  <c r="L39" i="23"/>
  <c r="Q39" i="23"/>
  <c r="R39" i="23" s="1"/>
  <c r="I44" i="23"/>
  <c r="N45" i="23"/>
  <c r="J47" i="23"/>
  <c r="P57" i="23"/>
  <c r="I57" i="23"/>
  <c r="L57" i="23"/>
  <c r="L59" i="23"/>
  <c r="I63" i="23"/>
  <c r="G105" i="23"/>
  <c r="F105" i="23" s="1"/>
  <c r="G68" i="23"/>
  <c r="I76" i="23"/>
  <c r="J79" i="23"/>
  <c r="L106" i="23"/>
  <c r="L18" i="23"/>
  <c r="N19" i="23"/>
  <c r="N24" i="23"/>
  <c r="P33" i="23"/>
  <c r="N40" i="23"/>
  <c r="N43" i="23"/>
  <c r="I50" i="23"/>
  <c r="M50" i="23"/>
  <c r="M77" i="23"/>
  <c r="I78" i="23"/>
  <c r="M78" i="23"/>
  <c r="I82" i="23"/>
  <c r="L82" i="23"/>
  <c r="J82" i="23"/>
  <c r="M9" i="23"/>
  <c r="I19" i="23"/>
  <c r="I24" i="23"/>
  <c r="I33" i="23"/>
  <c r="I40" i="23"/>
  <c r="I43" i="23"/>
  <c r="N81" i="23"/>
  <c r="L81" i="23"/>
  <c r="L91" i="23"/>
  <c r="I49" i="23"/>
  <c r="I52" i="23"/>
  <c r="P52" i="23"/>
  <c r="I60" i="23"/>
  <c r="P60" i="23"/>
  <c r="N77" i="23"/>
  <c r="L85" i="23"/>
  <c r="J77" i="23"/>
  <c r="M74" i="23" l="1"/>
  <c r="N74" i="23"/>
  <c r="L79" i="23"/>
  <c r="L69" i="23"/>
  <c r="D51" i="23"/>
  <c r="D95" i="23" s="1"/>
  <c r="N58" i="23"/>
  <c r="J58" i="23"/>
  <c r="L74" i="23"/>
  <c r="T49" i="23"/>
  <c r="I58" i="23"/>
  <c r="I74" i="23"/>
  <c r="Q14" i="23"/>
  <c r="G51" i="23"/>
  <c r="F51" i="23" s="1"/>
  <c r="I51" i="23" s="1"/>
  <c r="L9" i="23"/>
  <c r="I14" i="23"/>
  <c r="J14" i="23"/>
  <c r="H100" i="23"/>
  <c r="S51" i="23"/>
  <c r="N22" i="23"/>
  <c r="L89" i="23"/>
  <c r="I89" i="23"/>
  <c r="K93" i="23"/>
  <c r="M22" i="23"/>
  <c r="M70" i="23"/>
  <c r="L70" i="23"/>
  <c r="H72" i="23"/>
  <c r="M58" i="23"/>
  <c r="M14" i="23"/>
  <c r="L58" i="23"/>
  <c r="M69" i="23"/>
  <c r="H95" i="23"/>
  <c r="J69" i="23"/>
  <c r="N14" i="23"/>
  <c r="P69" i="23"/>
  <c r="G93" i="23"/>
  <c r="F93" i="23" s="1"/>
  <c r="L14" i="23"/>
  <c r="N69" i="23"/>
  <c r="Q69" i="23"/>
  <c r="L104" i="23"/>
  <c r="I104" i="23"/>
  <c r="M104" i="23"/>
  <c r="N104" i="23"/>
  <c r="J104" i="23"/>
  <c r="K105" i="23"/>
  <c r="K103" i="23" s="1"/>
  <c r="K100" i="23" s="1"/>
  <c r="K68" i="23"/>
  <c r="K64" i="23" s="1"/>
  <c r="J105" i="23"/>
  <c r="N105" i="23"/>
  <c r="I105" i="23"/>
  <c r="I88" i="23"/>
  <c r="L88" i="23"/>
  <c r="M24" i="23"/>
  <c r="L24" i="23"/>
  <c r="F68" i="23"/>
  <c r="G64" i="23"/>
  <c r="G103" i="23"/>
  <c r="Q15" i="23"/>
  <c r="P15" i="23"/>
  <c r="J15" i="23"/>
  <c r="N15" i="23"/>
  <c r="I15" i="23"/>
  <c r="L15" i="23"/>
  <c r="M15" i="23"/>
  <c r="I87" i="23"/>
  <c r="L87" i="23"/>
  <c r="K123" i="23"/>
  <c r="K122" i="23"/>
  <c r="N84" i="23"/>
  <c r="L84" i="23"/>
  <c r="M84" i="23"/>
  <c r="J84" i="23"/>
  <c r="I84" i="23"/>
  <c r="H107" i="23" l="1"/>
  <c r="H116" i="23" s="1"/>
  <c r="D72" i="23"/>
  <c r="D107" i="23"/>
  <c r="D116" i="23" s="1"/>
  <c r="G95" i="23"/>
  <c r="S49" i="23"/>
  <c r="U49" i="23" s="1"/>
  <c r="P51" i="23"/>
  <c r="K95" i="23"/>
  <c r="Q51" i="23"/>
  <c r="J51" i="23"/>
  <c r="M51" i="23"/>
  <c r="L51" i="23"/>
  <c r="K72" i="23"/>
  <c r="K124" i="23"/>
  <c r="M105" i="23"/>
  <c r="N51" i="23"/>
  <c r="G100" i="23"/>
  <c r="F103" i="23"/>
  <c r="J93" i="23"/>
  <c r="M93" i="23"/>
  <c r="L93" i="23"/>
  <c r="I93" i="23"/>
  <c r="N93" i="23"/>
  <c r="F64" i="23"/>
  <c r="G72" i="23"/>
  <c r="L68" i="23"/>
  <c r="I68" i="23"/>
  <c r="M68" i="23"/>
  <c r="J68" i="23"/>
  <c r="N68" i="23"/>
  <c r="P68" i="23"/>
  <c r="Q68" i="23"/>
  <c r="S72" i="23"/>
  <c r="L105" i="23"/>
  <c r="F95" i="23" l="1"/>
  <c r="N95" i="23" s="1"/>
  <c r="K107" i="23"/>
  <c r="F100" i="23"/>
  <c r="G107" i="23"/>
  <c r="L64" i="23"/>
  <c r="I64" i="23"/>
  <c r="M64" i="23"/>
  <c r="Q64" i="23"/>
  <c r="P64" i="23"/>
  <c r="N64" i="23"/>
  <c r="J64" i="23"/>
  <c r="N103" i="23"/>
  <c r="I103" i="23"/>
  <c r="J103" i="23"/>
  <c r="M103" i="23"/>
  <c r="L103" i="23"/>
  <c r="F72" i="23"/>
  <c r="M95" i="23" l="1"/>
  <c r="L95" i="23"/>
  <c r="E116" i="23"/>
  <c r="E118" i="23"/>
  <c r="I95" i="23"/>
  <c r="J95" i="23"/>
  <c r="F107" i="23"/>
  <c r="F116" i="23" s="1"/>
  <c r="L72" i="23"/>
  <c r="I72" i="23"/>
  <c r="M72" i="23"/>
  <c r="J72" i="23"/>
  <c r="N72" i="23"/>
  <c r="Q72" i="23"/>
  <c r="P72" i="23"/>
  <c r="L100" i="23"/>
  <c r="I100" i="23"/>
  <c r="M100" i="23"/>
  <c r="N100" i="23"/>
  <c r="J100" i="23"/>
  <c r="L107" i="23" l="1"/>
  <c r="N107" i="23"/>
  <c r="J107" i="23"/>
  <c r="M107" i="23"/>
  <c r="F118" i="23"/>
  <c r="I107" i="23"/>
  <c r="Q82" i="23" l="1"/>
  <c r="Q84" i="23"/>
  <c r="Q74" i="23"/>
  <c r="Q80" i="23"/>
  <c r="Q83" i="23"/>
  <c r="Q79" i="23"/>
  <c r="P74" i="23"/>
  <c r="P80" i="23"/>
  <c r="O95" i="23"/>
  <c r="S93" i="23"/>
  <c r="Q93" i="23"/>
  <c r="P83" i="23"/>
  <c r="Q75" i="23"/>
  <c r="P78" i="23"/>
  <c r="P81" i="23"/>
  <c r="Q77" i="23"/>
  <c r="O105" i="23"/>
  <c r="Q105" i="23" s="1"/>
  <c r="P77" i="23"/>
  <c r="Q76" i="23"/>
  <c r="P90" i="23"/>
  <c r="P89" i="23"/>
  <c r="O104" i="23"/>
  <c r="Q104" i="23"/>
  <c r="P76" i="23"/>
  <c r="P85" i="23"/>
  <c r="P82" i="23"/>
  <c r="P91" i="23"/>
  <c r="O106" i="23"/>
  <c r="P106" i="23" s="1"/>
  <c r="P93" i="23"/>
  <c r="P75" i="23"/>
  <c r="P88" i="23"/>
  <c r="P84" i="23"/>
  <c r="P79" i="23"/>
  <c r="P87" i="23"/>
  <c r="P86" i="23"/>
  <c r="O103" i="23" l="1"/>
  <c r="P103" i="23" s="1"/>
  <c r="P104" i="23"/>
  <c r="Q95" i="23"/>
  <c r="P95" i="23"/>
  <c r="P105" i="23"/>
  <c r="Q103" i="23" l="1"/>
  <c r="O100" i="23"/>
  <c r="O107" i="23" s="1"/>
  <c r="P107" i="23" s="1"/>
  <c r="P100" i="23" l="1"/>
  <c r="S107" i="23"/>
  <c r="Q107" i="23"/>
  <c r="Q100" i="23"/>
</calcChain>
</file>

<file path=xl/sharedStrings.xml><?xml version="1.0" encoding="utf-8"?>
<sst xmlns="http://schemas.openxmlformats.org/spreadsheetml/2006/main" count="209" uniqueCount="194">
  <si>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</si>
  <si>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</si>
  <si>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</si>
  <si>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</si>
  <si>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</si>
  <si>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</si>
  <si>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</si>
  <si>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</si>
  <si>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</si>
  <si>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</si>
  <si>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</si>
  <si>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</si>
  <si>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</si>
  <si>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</si>
  <si>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</si>
  <si>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</si>
  <si>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</si>
  <si>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</si>
  <si>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</si>
  <si>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</si>
  <si>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</si>
  <si>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</si>
  <si>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</si>
  <si>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</si>
  <si>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</si>
  <si>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</si>
  <si>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</si>
  <si>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</si>
  <si>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</si>
  <si>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</si>
  <si>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</si>
  <si>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</si>
  <si>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</si>
  <si>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</si>
  <si>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</si>
  <si>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</si>
  <si>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</si>
  <si>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</si>
  <si>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</si>
  <si>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</si>
  <si>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</si>
  <si>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</si>
  <si>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</si>
  <si>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</si>
  <si>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</si>
  <si>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</si>
  <si>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</si>
  <si>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</si>
  <si>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</si>
  <si>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</si>
  <si>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</si>
  <si>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</si>
  <si>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</si>
  <si>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</si>
  <si>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</si>
  <si>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</si>
  <si>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</si>
  <si>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</si>
  <si>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</si>
  <si>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</si>
  <si>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</si>
  <si>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</si>
  <si>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</si>
  <si>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</si>
  <si>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</si>
  <si>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</si>
  <si>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</si>
  <si>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</si>
  <si>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</si>
  <si>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</si>
  <si>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</si>
  <si>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</si>
  <si>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</si>
  <si>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</si>
  <si>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</si>
  <si>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</si>
  <si>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</si>
  <si>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</si>
  <si>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</si>
  <si>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</si>
  <si>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</si>
  <si>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</si>
  <si>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</si>
  <si>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</si>
  <si>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</si>
  <si>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</si>
  <si>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</si>
  <si>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</si>
  <si>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</si>
  <si>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</si>
  <si>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</si>
  <si>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</si>
  <si>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</si>
  <si>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</si>
  <si>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</si>
  <si>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</si>
  <si>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</si>
  <si>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</si>
  <si>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</si>
  <si>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</si>
  <si>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</si>
  <si>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</si>
  <si>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</si>
  <si>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</si>
  <si>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</si>
  <si>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</si>
  <si>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</si>
  <si>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</si>
  <si>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</si>
  <si>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</si>
  <si>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</si>
  <si>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</si>
  <si>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</si>
  <si>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</si>
  <si>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</si>
  <si>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</si>
  <si>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</si>
  <si>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</si>
  <si>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</si>
  <si>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</si>
  <si>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</si>
  <si>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</si>
  <si>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</si>
  <si>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</si>
  <si>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</si>
  <si>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</si>
  <si>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</si>
  <si>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</si>
  <si>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</si>
  <si>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</si>
  <si>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</si>
  <si>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</si>
  <si>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податки, нараховані до 1 січня 2011 року   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</si>
  <si>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</si>
  <si>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</si>
  <si>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</si>
  <si>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</si>
  <si>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</si>
  <si>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</si>
  <si>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</si>
  <si>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</si>
  <si>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</si>
  <si>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</si>
  <si>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</si>
  <si>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</si>
  <si>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</si>
  <si>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</si>
  <si>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</si>
  <si>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</si>
  <si>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</si>
  <si>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</si>
  <si>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</si>
  <si>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</si>
  <si>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Заступник директора департаменту - 
начальник відділу доходів бюджету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</si>
  <si>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</si>
  <si>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</si>
  <si>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Надійшло за січень 2024р.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</si>
  <si>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</si>
  <si>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</si>
  <si>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</si>
  <si>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4.3.</t>
  </si>
  <si>
    <t>5.1.</t>
  </si>
  <si>
    <t>5.2.</t>
  </si>
  <si>
    <t>5.3.</t>
  </si>
  <si>
    <t>5.4.</t>
  </si>
  <si>
    <t>5.5.</t>
  </si>
  <si>
    <t>15.1.</t>
  </si>
  <si>
    <t>15.2.</t>
  </si>
  <si>
    <t>15.3.</t>
  </si>
  <si>
    <t>15.4.</t>
  </si>
  <si>
    <t>Відхилення факту  2025р. від факту 2024р.</t>
  </si>
  <si>
    <t>Бюджет 
на 2025 рік</t>
  </si>
  <si>
    <t>Уточнений бюджет на 2025 рік</t>
  </si>
  <si>
    <t>Надійшло за січень 2025р.</t>
  </si>
  <si>
    <t>План на січень 2025 року</t>
  </si>
  <si>
    <t>План на січень 2025р. (розрахунковий)</t>
  </si>
  <si>
    <t xml:space="preserve">Відхилення надходжень до плану на січень 2025 року (розрахунковий) </t>
  </si>
  <si>
    <t>Плата за ліцензії на провадження діяльності з організації та проведення азартних ігор у залах гральних автоматів</t>
  </si>
  <si>
    <t>22020400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</si>
  <si>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</si>
  <si>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</si>
  <si>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</si>
  <si>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 xml:space="preserve"> Субвенція з державного бюджету місцевим бюджетам на здійснення доплат педагогічним працівникам закладів загальної середньої освіти</t>
  </si>
  <si>
    <t>* з бюджету Якушинецької сільської територіальної громади на надання освітніх послуг дітям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</si>
  <si>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</si>
  <si>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</si>
  <si>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% виконання до бюджету на 2025р. (норма 8,3%)</t>
  </si>
  <si>
    <t>6.1.</t>
  </si>
  <si>
    <t>6.2.</t>
  </si>
  <si>
    <t>6.3.</t>
  </si>
  <si>
    <t>6.4.</t>
  </si>
  <si>
    <t>6.5.</t>
  </si>
  <si>
    <t>Відхилення надходжень до плану на січень 2025 року</t>
  </si>
  <si>
    <t>Аналіз виконання бюджету Вінницької міської територіальної громади за січень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</si>
</sst>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00"/>
    <numFmt numFmtId="167" formatCode="#,##0.0"/>
  </numFmts>
  <fonts count="45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sz val="14"/>
      <name val="Times New Roman Cyr"/>
      <charset val="204"/>
    </font>
    <font>
      <i/>
      <sz val="14"/>
      <name val="Times New Roman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183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49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27" fillId="0" borderId="1" xfId="3" applyFont="1" applyFill="1" applyBorder="1" applyAlignment="1">
      <alignment horizontal="center" vertical="center"/>
    </xf>
    <xf numFmtId="166" fontId="28" fillId="0" borderId="0" xfId="3" applyNumberFormat="1" applyFont="1" applyFill="1" applyBorder="1"/>
    <xf numFmtId="164" fontId="28" fillId="0" borderId="0" xfId="3" applyNumberFormat="1" applyFont="1" applyFill="1" applyBorder="1"/>
    <xf numFmtId="0" fontId="28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6" fillId="0" borderId="1" xfId="3" applyNumberFormat="1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1" xfId="1" applyNumberFormat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7" fontId="37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39" fillId="0" borderId="1" xfId="2" applyNumberFormat="1" applyFont="1" applyFill="1" applyBorder="1" applyAlignment="1">
      <alignment horizontal="left" vertical="center" wrapText="1"/>
    </xf>
    <xf numFmtId="0" fontId="39" fillId="0" borderId="1" xfId="2" applyNumberFormat="1" applyFont="1" applyFill="1" applyBorder="1" applyAlignment="1">
      <alignment horizontal="left" vertical="center" wrapText="1"/>
    </xf>
    <xf numFmtId="166" fontId="18" fillId="0" borderId="0" xfId="2" applyNumberFormat="1" applyFont="1" applyFill="1"/>
    <xf numFmtId="166" fontId="32" fillId="0" borderId="0" xfId="1" applyNumberFormat="1" applyFont="1" applyFill="1" applyBorder="1" applyAlignment="1">
      <alignment horizontal="center" vertical="center" wrapText="1"/>
    </xf>
    <xf numFmtId="0" fontId="29" fillId="0" borderId="0" xfId="3" applyFont="1" applyFill="1" applyBorder="1"/>
    <xf numFmtId="49" fontId="11" fillId="0" borderId="1" xfId="3" applyNumberFormat="1" applyFont="1" applyFill="1" applyBorder="1" applyAlignment="1">
      <alignment horizontal="center" vertical="center" wrapText="1" shrinkToFit="1"/>
    </xf>
    <xf numFmtId="166" fontId="26" fillId="0" borderId="0" xfId="3" applyNumberFormat="1" applyFont="1" applyFill="1" applyBorder="1"/>
    <xf numFmtId="0" fontId="20" fillId="0" borderId="1" xfId="1" applyFont="1" applyFill="1" applyBorder="1" applyAlignment="1">
      <alignment horizontal="center"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49" fontId="39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7" fontId="38" fillId="0" borderId="1" xfId="3" applyNumberFormat="1" applyFont="1" applyFill="1" applyBorder="1" applyAlignment="1">
      <alignment horizontal="center" vertical="center" wrapText="1"/>
    </xf>
    <xf numFmtId="167" fontId="36" fillId="0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0" fontId="4" fillId="0" borderId="0" xfId="3" applyFont="1" applyFill="1" applyBorder="1"/>
    <xf numFmtId="166" fontId="37" fillId="0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7" fillId="0" borderId="1" xfId="1" applyNumberFormat="1" applyFont="1" applyFill="1" applyBorder="1" applyAlignment="1">
      <alignment horizontal="center" vertical="center" wrapText="1"/>
    </xf>
    <xf numFmtId="166" fontId="38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vertical="center" wrapText="1"/>
    </xf>
    <xf numFmtId="167" fontId="37" fillId="0" borderId="1" xfId="3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center" vertical="center" wrapText="1"/>
    </xf>
    <xf numFmtId="167" fontId="15" fillId="0" borderId="1" xfId="1" applyNumberFormat="1" applyFont="1" applyFill="1" applyBorder="1" applyAlignment="1">
      <alignment horizontal="center" vertical="center" wrapText="1"/>
    </xf>
    <xf numFmtId="166" fontId="15" fillId="0" borderId="1" xfId="3" applyNumberFormat="1" applyFont="1" applyFill="1" applyBorder="1" applyAlignment="1">
      <alignment horizontal="center" vertical="center"/>
    </xf>
    <xf numFmtId="164" fontId="15" fillId="0" borderId="1" xfId="3" applyNumberFormat="1" applyFont="1" applyFill="1" applyBorder="1" applyAlignment="1">
      <alignment horizontal="center" vertical="center"/>
    </xf>
    <xf numFmtId="0" fontId="13" fillId="0" borderId="0" xfId="1" applyFont="1" applyFill="1" applyBorder="1"/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29" fillId="0" borderId="1" xfId="1" applyFont="1" applyFill="1" applyBorder="1" applyAlignment="1">
      <alignment horizontal="left" vertical="center" wrapText="1"/>
    </xf>
    <xf numFmtId="0" fontId="29" fillId="0" borderId="1" xfId="3" applyNumberFormat="1" applyFont="1" applyFill="1" applyBorder="1" applyAlignment="1">
      <alignment horizontal="justify" vertical="center" wrapText="1" shrinkToFit="1"/>
    </xf>
    <xf numFmtId="0" fontId="43" fillId="0" borderId="1" xfId="3" applyNumberFormat="1" applyFont="1" applyFill="1" applyBorder="1" applyAlignment="1">
      <alignment horizontal="justify" vertical="center" wrapText="1" shrinkToFit="1"/>
    </xf>
    <xf numFmtId="0" fontId="44" fillId="0" borderId="1" xfId="3" applyNumberFormat="1" applyFont="1" applyFill="1" applyBorder="1" applyAlignment="1">
      <alignment horizontal="left" vertical="center" wrapText="1" shrinkToFit="1"/>
    </xf>
    <xf numFmtId="49" fontId="29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3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3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0" fontId="32" fillId="0" borderId="2" xfId="3" applyFont="1" applyFill="1" applyBorder="1" applyAlignment="1">
      <alignment horizontal="center" vertical="center" wrapText="1"/>
    </xf>
    <xf numFmtId="0" fontId="32" fillId="0" borderId="3" xfId="3" applyFont="1" applyFill="1" applyBorder="1" applyAlignment="1">
      <alignment horizontal="center" vertical="center" wrapText="1"/>
    </xf>
    <xf numFmtId="0" fontId="32" fillId="0" borderId="4" xfId="3" applyFont="1" applyFill="1" applyBorder="1" applyAlignment="1">
      <alignment horizontal="center" vertical="center" wrapText="1"/>
    </xf>
    <xf numFmtId="166" fontId="32" fillId="0" borderId="1" xfId="3" applyNumberFormat="1" applyFont="1" applyFill="1" applyBorder="1" applyAlignment="1">
      <alignment horizontal="center" vertical="center" wrapText="1"/>
    </xf>
    <xf numFmtId="167" fontId="32" fillId="0" borderId="1" xfId="3" applyNumberFormat="1" applyFont="1" applyFill="1" applyBorder="1" applyAlignment="1">
      <alignment horizontal="center" vertical="center" wrapText="1"/>
    </xf>
    <xf numFmtId="166" fontId="31" fillId="0" borderId="0" xfId="3" applyNumberFormat="1" applyFont="1" applyFill="1" applyBorder="1"/>
    <xf numFmtId="0" fontId="31" fillId="0" borderId="0" xfId="3" applyFont="1" applyFill="1" applyBorder="1"/>
    <xf numFmtId="0" fontId="31" fillId="0" borderId="1" xfId="1" applyFont="1" applyFill="1" applyBorder="1" applyAlignment="1">
      <alignment horizontal="center" vertical="center"/>
    </xf>
    <xf numFmtId="2" fontId="32" fillId="0" borderId="1" xfId="1" applyNumberFormat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horizontal="center" vertical="center" wrapText="1"/>
    </xf>
    <xf numFmtId="165" fontId="41" fillId="0" borderId="1" xfId="1" applyNumberFormat="1" applyFont="1" applyFill="1" applyBorder="1" applyAlignment="1">
      <alignment horizontal="center" vertical="center" wrapText="1"/>
    </xf>
    <xf numFmtId="166" fontId="41" fillId="0" borderId="1" xfId="1" applyNumberFormat="1" applyFont="1" applyFill="1" applyBorder="1" applyAlignment="1">
      <alignment horizontal="center" vertical="center" wrapText="1"/>
    </xf>
    <xf numFmtId="167" fontId="41" fillId="0" borderId="1" xfId="1" applyNumberFormat="1" applyFont="1" applyFill="1" applyBorder="1" applyAlignment="1">
      <alignment horizontal="center" vertical="center" wrapText="1"/>
    </xf>
    <xf numFmtId="166" fontId="41" fillId="0" borderId="1" xfId="3" applyNumberFormat="1" applyFont="1" applyFill="1" applyBorder="1" applyAlignment="1">
      <alignment horizontal="center" vertical="center"/>
    </xf>
    <xf numFmtId="164" fontId="41" fillId="0" borderId="1" xfId="3" applyNumberFormat="1" applyFont="1" applyFill="1" applyBorder="1" applyAlignment="1">
      <alignment horizontal="center" vertical="center"/>
    </xf>
    <xf numFmtId="166" fontId="40" fillId="0" borderId="0" xfId="1" applyNumberFormat="1" applyFont="1" applyFill="1" applyBorder="1"/>
    <xf numFmtId="0" fontId="40" fillId="0" borderId="0" xfId="1" applyFont="1" applyFill="1" applyBorder="1"/>
    <xf numFmtId="0" fontId="33" fillId="0" borderId="1" xfId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/>
    </xf>
    <xf numFmtId="0" fontId="33" fillId="0" borderId="0" xfId="1" applyFont="1" applyFill="1" applyBorder="1"/>
    <xf numFmtId="49" fontId="41" fillId="0" borderId="1" xfId="1" applyNumberFormat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vertical="center"/>
    </xf>
    <xf numFmtId="0" fontId="29" fillId="0" borderId="0" xfId="0" applyFont="1" applyFill="1" applyBorder="1"/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34"/>
  <sheetViews>
    <sheetView showGridLines="0" tabSelected="1" view="pageBreakPreview" zoomScale="60" zoomScaleNormal="75" workbookViewId="0">
      <pane xSplit="3" ySplit="4" topLeftCell="D93" activePane="bottomRight" state="frozen"/>
      <selection pane="topRight" activeCell="D1" sqref="D1"/>
      <selection pane="bottomLeft" activeCell="A5" sqref="A5"/>
      <selection pane="bottomRight" activeCell="E3" sqref="E3:E4"/>
    </sheetView>
  </sheetViews>
  <sheetFormatPr defaultRowHeight="12.75" x14ac:dyDescent="0.2"/>
  <cols>
    <col min="1" max="1" width="12.28515625" style="19" customWidth="1"/>
    <col min="2" max="2" width="112.7109375" style="19" customWidth="1"/>
    <col min="3" max="3" width="16.140625" style="19" customWidth="1"/>
    <col min="4" max="5" width="24.140625" style="19" customWidth="1"/>
    <col min="6" max="6" width="24.28515625" style="3" customWidth="1"/>
    <col min="7" max="7" width="21.28515625" style="3" hidden="1" customWidth="1"/>
    <col min="8" max="9" width="21.28515625" style="3" customWidth="1"/>
    <col min="10" max="10" width="14.85546875" style="3" bestFit="1" customWidth="1"/>
    <col min="11" max="12" width="21.28515625" style="3" hidden="1" customWidth="1"/>
    <col min="13" max="13" width="15.5703125" style="3" hidden="1" customWidth="1"/>
    <col min="14" max="14" width="15.28515625" style="3" customWidth="1"/>
    <col min="15" max="15" width="24.28515625" style="3" customWidth="1"/>
    <col min="16" max="16" width="21.28515625" style="1" customWidth="1"/>
    <col min="17" max="17" width="13.7109375" style="3" bestFit="1" customWidth="1"/>
    <col min="18" max="18" width="24.140625" style="3" hidden="1" customWidth="1"/>
    <col min="19" max="19" width="22.5703125" style="3" hidden="1" customWidth="1"/>
    <col min="20" max="20" width="15.85546875" style="3" hidden="1" customWidth="1"/>
    <col min="21" max="21" width="0" style="3" hidden="1" customWidth="1"/>
    <col min="22" max="22" width="24.140625" style="3" hidden="1" customWidth="1"/>
    <col min="23" max="23" width="0" style="3" hidden="1" customWidth="1"/>
    <col min="24" max="24" width="15.140625" style="3" hidden="1" customWidth="1"/>
    <col min="25" max="35" width="0" style="3" hidden="1" customWidth="1"/>
    <col min="36" max="16384" width="9.140625" style="3"/>
  </cols>
  <sheetData>
    <row r="1" spans="1:32" ht="30" customHeight="1" x14ac:dyDescent="0.2">
      <c r="A1" s="147" t="s">
        <v>193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32" ht="18.75" x14ac:dyDescent="0.3">
      <c r="A2" s="22" t="s">
        <v>48</v>
      </c>
      <c r="B2" s="17"/>
      <c r="C2" s="1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5" t="s">
        <v>13</v>
      </c>
      <c r="Q2" s="5"/>
    </row>
    <row r="3" spans="1:32" s="48" customFormat="1" ht="15" customHeight="1" x14ac:dyDescent="0.25">
      <c r="A3" s="142" t="s">
        <v>0</v>
      </c>
      <c r="B3" s="143" t="s">
        <v>1</v>
      </c>
      <c r="C3" s="143" t="s">
        <v>2</v>
      </c>
      <c r="D3" s="141" t="s">
        <v>171</v>
      </c>
      <c r="E3" s="141" t="s">
        <v>172</v>
      </c>
      <c r="F3" s="141" t="s">
        <v>173</v>
      </c>
      <c r="G3" s="141" t="s">
        <v>63</v>
      </c>
      <c r="H3" s="141" t="s">
        <v>174</v>
      </c>
      <c r="I3" s="141" t="s">
        <v>192</v>
      </c>
      <c r="J3" s="141" t="s">
        <v>3</v>
      </c>
      <c r="K3" s="141" t="s">
        <v>175</v>
      </c>
      <c r="L3" s="141" t="s">
        <v>176</v>
      </c>
      <c r="M3" s="141" t="s">
        <v>3</v>
      </c>
      <c r="N3" s="158" t="s">
        <v>186</v>
      </c>
      <c r="O3" s="141" t="s">
        <v>156</v>
      </c>
      <c r="P3" s="141" t="s">
        <v>170</v>
      </c>
      <c r="Q3" s="141" t="s">
        <v>3</v>
      </c>
    </row>
    <row r="4" spans="1:32" s="48" customFormat="1" ht="79.5" customHeight="1" x14ac:dyDescent="0.25">
      <c r="A4" s="142"/>
      <c r="B4" s="143"/>
      <c r="C4" s="143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58"/>
      <c r="O4" s="141"/>
      <c r="P4" s="141"/>
      <c r="Q4" s="141"/>
    </row>
    <row r="5" spans="1:32" s="52" customFormat="1" ht="20.25" x14ac:dyDescent="0.2">
      <c r="A5" s="49" t="s">
        <v>4</v>
      </c>
      <c r="B5" s="50" t="s">
        <v>5</v>
      </c>
      <c r="C5" s="50">
        <f>B5+1</f>
        <v>3</v>
      </c>
      <c r="D5" s="50">
        <f>C5+1</f>
        <v>4</v>
      </c>
      <c r="E5" s="50">
        <f t="shared" ref="E5:Q5" si="0">D5+1</f>
        <v>5</v>
      </c>
      <c r="F5" s="50">
        <f t="shared" si="0"/>
        <v>6</v>
      </c>
      <c r="G5" s="50">
        <f t="shared" si="0"/>
        <v>7</v>
      </c>
      <c r="H5" s="50">
        <v>7</v>
      </c>
      <c r="I5" s="50">
        <f t="shared" si="0"/>
        <v>8</v>
      </c>
      <c r="J5" s="50">
        <f t="shared" si="0"/>
        <v>9</v>
      </c>
      <c r="K5" s="50">
        <f t="shared" si="0"/>
        <v>10</v>
      </c>
      <c r="L5" s="50">
        <f t="shared" si="0"/>
        <v>11</v>
      </c>
      <c r="M5" s="50">
        <f t="shared" si="0"/>
        <v>12</v>
      </c>
      <c r="N5" s="50">
        <v>10</v>
      </c>
      <c r="O5" s="50">
        <f t="shared" si="0"/>
        <v>11</v>
      </c>
      <c r="P5" s="50">
        <f t="shared" si="0"/>
        <v>12</v>
      </c>
      <c r="Q5" s="50">
        <f t="shared" si="0"/>
        <v>13</v>
      </c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</row>
    <row r="6" spans="1:32" s="53" customFormat="1" ht="26.25" customHeight="1" x14ac:dyDescent="0.2">
      <c r="A6" s="154" t="s">
        <v>6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6"/>
    </row>
    <row r="7" spans="1:32" s="117" customFormat="1" ht="32.25" customHeight="1" x14ac:dyDescent="0.25">
      <c r="A7" s="111">
        <v>1</v>
      </c>
      <c r="B7" s="60" t="s">
        <v>64</v>
      </c>
      <c r="C7" s="116" t="s">
        <v>14</v>
      </c>
      <c r="D7" s="118">
        <v>3642223.0580000002</v>
      </c>
      <c r="E7" s="118">
        <v>3642223.0580000002</v>
      </c>
      <c r="F7" s="118">
        <f>SUM(G7:G7)</f>
        <v>264218.864</v>
      </c>
      <c r="G7" s="118">
        <v>264218.864</v>
      </c>
      <c r="H7" s="118">
        <v>139637.29999999999</v>
      </c>
      <c r="I7" s="118">
        <f>F7-H7</f>
        <v>124581.56400000001</v>
      </c>
      <c r="J7" s="126">
        <f>F7/H7*100</f>
        <v>189.21796969720845</v>
      </c>
      <c r="K7" s="118">
        <f>E7/12*1</f>
        <v>303518.58816666668</v>
      </c>
      <c r="L7" s="118">
        <f>F7-K7</f>
        <v>-39299.724166666681</v>
      </c>
      <c r="M7" s="126">
        <f>F7/K7*100</f>
        <v>87.051954740548993</v>
      </c>
      <c r="N7" s="126">
        <f>F7/E7*100</f>
        <v>7.2543295617124164</v>
      </c>
      <c r="O7" s="118">
        <v>211850.85699999999</v>
      </c>
      <c r="P7" s="119">
        <f>F7-O7</f>
        <v>52368.007000000012</v>
      </c>
      <c r="Q7" s="120">
        <f>F7/O7*100</f>
        <v>124.71928022457799</v>
      </c>
      <c r="R7" s="54"/>
      <c r="S7" s="54"/>
      <c r="T7" s="54">
        <f>R7-S7</f>
        <v>0</v>
      </c>
      <c r="U7" s="55" t="e">
        <f>R7/S7*100</f>
        <v>#DIV/0!</v>
      </c>
    </row>
    <row r="8" spans="1:32" s="117" customFormat="1" ht="23.25" x14ac:dyDescent="0.25">
      <c r="A8" s="115">
        <f>A7+1</f>
        <v>2</v>
      </c>
      <c r="B8" s="60" t="s">
        <v>36</v>
      </c>
      <c r="C8" s="116" t="s">
        <v>16</v>
      </c>
      <c r="D8" s="118">
        <v>3786.3</v>
      </c>
      <c r="E8" s="118">
        <v>3786.3</v>
      </c>
      <c r="F8" s="118">
        <f t="shared" ref="F8:F39" si="1">SUM(G8:G8)</f>
        <v>4.7190000000000003</v>
      </c>
      <c r="G8" s="118">
        <v>4.7190000000000003</v>
      </c>
      <c r="H8" s="118">
        <v>4</v>
      </c>
      <c r="I8" s="118">
        <f t="shared" ref="I8:I72" si="2">F8-H8</f>
        <v>0.71900000000000031</v>
      </c>
      <c r="J8" s="126">
        <f t="shared" ref="J8:J72" si="3">F8/H8*100</f>
        <v>117.97500000000001</v>
      </c>
      <c r="K8" s="118">
        <f t="shared" ref="K8:K50" si="4">E8/12*1</f>
        <v>315.52500000000003</v>
      </c>
      <c r="L8" s="118">
        <f t="shared" ref="L8:L72" si="5">F8-K8</f>
        <v>-310.80600000000004</v>
      </c>
      <c r="M8" s="126">
        <f t="shared" ref="M8:M72" si="6">F8/K8*100</f>
        <v>1.4956025671499882</v>
      </c>
      <c r="N8" s="126">
        <f t="shared" ref="N8:N72" si="7">F8/E8*100</f>
        <v>0.12463354726249901</v>
      </c>
      <c r="O8" s="118">
        <v>238.74100000000001</v>
      </c>
      <c r="P8" s="119">
        <f t="shared" ref="P8:P39" si="8">F8-O8</f>
        <v>-234.02200000000002</v>
      </c>
      <c r="Q8" s="120"/>
      <c r="R8" s="54"/>
      <c r="S8" s="54"/>
      <c r="T8" s="54">
        <f>O7/0.5</f>
        <v>423701.71399999998</v>
      </c>
      <c r="U8" s="55">
        <f>S8/T8*100</f>
        <v>0</v>
      </c>
    </row>
    <row r="9" spans="1:32" s="117" customFormat="1" ht="33" customHeight="1" x14ac:dyDescent="0.25">
      <c r="A9" s="115">
        <v>3</v>
      </c>
      <c r="B9" s="60" t="s">
        <v>99</v>
      </c>
      <c r="C9" s="116" t="s">
        <v>100</v>
      </c>
      <c r="D9" s="118">
        <f>SUM(D10:D13)</f>
        <v>216.8</v>
      </c>
      <c r="E9" s="118">
        <f>SUM(E10:E13)</f>
        <v>216.8</v>
      </c>
      <c r="F9" s="118">
        <f t="shared" si="1"/>
        <v>152.92800000000003</v>
      </c>
      <c r="G9" s="118">
        <f t="shared" ref="G9:H9" si="9">SUM(G10:G13)</f>
        <v>152.92800000000003</v>
      </c>
      <c r="H9" s="118">
        <f t="shared" si="9"/>
        <v>2.5</v>
      </c>
      <c r="I9" s="118">
        <f t="shared" si="2"/>
        <v>150.42800000000003</v>
      </c>
      <c r="J9" s="126">
        <f t="shared" si="3"/>
        <v>6117.1200000000017</v>
      </c>
      <c r="K9" s="118">
        <f t="shared" si="4"/>
        <v>18.066666666666666</v>
      </c>
      <c r="L9" s="118">
        <f t="shared" si="5"/>
        <v>134.86133333333336</v>
      </c>
      <c r="M9" s="126">
        <f t="shared" si="6"/>
        <v>846.46494464944658</v>
      </c>
      <c r="N9" s="126">
        <f t="shared" si="7"/>
        <v>70.538745387453886</v>
      </c>
      <c r="O9" s="118">
        <f t="shared" ref="O9" si="10">SUM(O10:O13)</f>
        <v>0.97799999999999998</v>
      </c>
      <c r="P9" s="119">
        <f t="shared" si="8"/>
        <v>151.95000000000002</v>
      </c>
      <c r="Q9" s="120">
        <f>F9/O9*100</f>
        <v>15636.809815950923</v>
      </c>
      <c r="R9" s="54"/>
      <c r="S9" s="54"/>
      <c r="T9" s="54"/>
      <c r="U9" s="55"/>
    </row>
    <row r="10" spans="1:32" s="59" customFormat="1" ht="39" x14ac:dyDescent="0.25">
      <c r="A10" s="56" t="s">
        <v>101</v>
      </c>
      <c r="B10" s="100" t="s">
        <v>123</v>
      </c>
      <c r="C10" s="135" t="s">
        <v>124</v>
      </c>
      <c r="D10" s="121">
        <v>20</v>
      </c>
      <c r="E10" s="121">
        <v>20</v>
      </c>
      <c r="F10" s="121">
        <f t="shared" si="1"/>
        <v>0</v>
      </c>
      <c r="G10" s="121">
        <v>0</v>
      </c>
      <c r="H10" s="121">
        <v>0</v>
      </c>
      <c r="I10" s="121">
        <f t="shared" si="2"/>
        <v>0</v>
      </c>
      <c r="J10" s="108"/>
      <c r="K10" s="121">
        <f t="shared" si="4"/>
        <v>1.6666666666666667</v>
      </c>
      <c r="L10" s="121">
        <f t="shared" si="5"/>
        <v>-1.6666666666666667</v>
      </c>
      <c r="M10" s="108">
        <f t="shared" si="6"/>
        <v>0</v>
      </c>
      <c r="N10" s="108">
        <f t="shared" si="7"/>
        <v>0</v>
      </c>
      <c r="O10" s="121">
        <v>0</v>
      </c>
      <c r="P10" s="83">
        <f t="shared" si="8"/>
        <v>0</v>
      </c>
      <c r="Q10" s="84"/>
      <c r="R10" s="57"/>
      <c r="S10" s="57"/>
      <c r="T10" s="57"/>
      <c r="U10" s="58"/>
    </row>
    <row r="11" spans="1:32" s="59" customFormat="1" ht="58.5" x14ac:dyDescent="0.25">
      <c r="A11" s="56" t="s">
        <v>102</v>
      </c>
      <c r="B11" s="100" t="s">
        <v>94</v>
      </c>
      <c r="C11" s="47" t="s">
        <v>95</v>
      </c>
      <c r="D11" s="121">
        <v>86</v>
      </c>
      <c r="E11" s="121">
        <v>86</v>
      </c>
      <c r="F11" s="121">
        <f t="shared" si="1"/>
        <v>0</v>
      </c>
      <c r="G11" s="121">
        <v>0</v>
      </c>
      <c r="H11" s="121">
        <v>0</v>
      </c>
      <c r="I11" s="121">
        <f t="shared" si="2"/>
        <v>0</v>
      </c>
      <c r="J11" s="108"/>
      <c r="K11" s="121">
        <f t="shared" si="4"/>
        <v>7.166666666666667</v>
      </c>
      <c r="L11" s="121">
        <f t="shared" si="5"/>
        <v>-7.166666666666667</v>
      </c>
      <c r="M11" s="108">
        <f t="shared" si="6"/>
        <v>0</v>
      </c>
      <c r="N11" s="108">
        <f t="shared" si="7"/>
        <v>0</v>
      </c>
      <c r="O11" s="121">
        <v>0</v>
      </c>
      <c r="P11" s="83">
        <f t="shared" si="8"/>
        <v>0</v>
      </c>
      <c r="Q11" s="84"/>
    </row>
    <row r="12" spans="1:32" s="59" customFormat="1" ht="39" x14ac:dyDescent="0.25">
      <c r="A12" s="56" t="s">
        <v>103</v>
      </c>
      <c r="B12" s="100" t="s">
        <v>121</v>
      </c>
      <c r="C12" s="47" t="s">
        <v>98</v>
      </c>
      <c r="D12" s="121">
        <v>110</v>
      </c>
      <c r="E12" s="121">
        <v>110</v>
      </c>
      <c r="F12" s="121">
        <f t="shared" si="1"/>
        <v>2.2410000000000001</v>
      </c>
      <c r="G12" s="121">
        <v>2.2410000000000001</v>
      </c>
      <c r="H12" s="121">
        <v>1.7</v>
      </c>
      <c r="I12" s="121">
        <f t="shared" si="2"/>
        <v>0.54100000000000015</v>
      </c>
      <c r="J12" s="108">
        <f t="shared" si="3"/>
        <v>131.82352941176472</v>
      </c>
      <c r="K12" s="121">
        <f t="shared" si="4"/>
        <v>9.1666666666666661</v>
      </c>
      <c r="L12" s="121">
        <f t="shared" si="5"/>
        <v>-6.9256666666666664</v>
      </c>
      <c r="M12" s="108">
        <f t="shared" si="6"/>
        <v>24.447272727272729</v>
      </c>
      <c r="N12" s="108">
        <f t="shared" si="7"/>
        <v>2.0372727272727276</v>
      </c>
      <c r="O12" s="121">
        <v>0.97799999999999998</v>
      </c>
      <c r="P12" s="83">
        <f t="shared" si="8"/>
        <v>1.2630000000000001</v>
      </c>
      <c r="Q12" s="84">
        <f t="shared" ref="Q12:Q20" si="11">F12/O12*100</f>
        <v>229.14110429447857</v>
      </c>
    </row>
    <row r="13" spans="1:32" s="59" customFormat="1" ht="39" x14ac:dyDescent="0.25">
      <c r="A13" s="56" t="s">
        <v>125</v>
      </c>
      <c r="B13" s="100" t="s">
        <v>120</v>
      </c>
      <c r="C13" s="47" t="s">
        <v>119</v>
      </c>
      <c r="D13" s="121">
        <v>0.8</v>
      </c>
      <c r="E13" s="121">
        <v>0.8</v>
      </c>
      <c r="F13" s="121">
        <f t="shared" si="1"/>
        <v>150.68700000000001</v>
      </c>
      <c r="G13" s="121">
        <v>150.68700000000001</v>
      </c>
      <c r="H13" s="121">
        <v>0.8</v>
      </c>
      <c r="I13" s="121">
        <f t="shared" si="2"/>
        <v>149.887</v>
      </c>
      <c r="J13" s="108"/>
      <c r="K13" s="121">
        <f t="shared" si="4"/>
        <v>6.6666666666666666E-2</v>
      </c>
      <c r="L13" s="121">
        <f t="shared" si="5"/>
        <v>150.62033333333335</v>
      </c>
      <c r="M13" s="108">
        <f t="shared" si="6"/>
        <v>226030.50000000003</v>
      </c>
      <c r="N13" s="108">
        <f t="shared" si="7"/>
        <v>18835.875</v>
      </c>
      <c r="O13" s="121">
        <v>0</v>
      </c>
      <c r="P13" s="83">
        <f t="shared" si="8"/>
        <v>150.68700000000001</v>
      </c>
      <c r="Q13" s="84"/>
    </row>
    <row r="14" spans="1:32" s="117" customFormat="1" ht="33" customHeight="1" x14ac:dyDescent="0.25">
      <c r="A14" s="115">
        <v>4</v>
      </c>
      <c r="B14" s="72" t="s">
        <v>84</v>
      </c>
      <c r="C14" s="68" t="s">
        <v>83</v>
      </c>
      <c r="D14" s="118">
        <f>D15+D18</f>
        <v>583000</v>
      </c>
      <c r="E14" s="118">
        <f>E15+E18</f>
        <v>583000</v>
      </c>
      <c r="F14" s="118">
        <f t="shared" si="1"/>
        <v>49167.967000000004</v>
      </c>
      <c r="G14" s="118">
        <f t="shared" ref="G14:H14" si="12">G15+G18</f>
        <v>49167.967000000004</v>
      </c>
      <c r="H14" s="118">
        <f t="shared" si="12"/>
        <v>34200</v>
      </c>
      <c r="I14" s="118">
        <f t="shared" si="2"/>
        <v>14967.967000000004</v>
      </c>
      <c r="J14" s="126">
        <f t="shared" si="3"/>
        <v>143.76598538011697</v>
      </c>
      <c r="K14" s="118">
        <f t="shared" si="4"/>
        <v>48583.333333333336</v>
      </c>
      <c r="L14" s="118">
        <f t="shared" si="5"/>
        <v>584.63366666666843</v>
      </c>
      <c r="M14" s="126">
        <f t="shared" si="6"/>
        <v>101.20336260720413</v>
      </c>
      <c r="N14" s="126">
        <f t="shared" si="7"/>
        <v>8.4336135506003433</v>
      </c>
      <c r="O14" s="118">
        <f t="shared" ref="O14" si="13">O15+O18</f>
        <v>40518.83</v>
      </c>
      <c r="P14" s="119">
        <f t="shared" si="8"/>
        <v>8649.1370000000024</v>
      </c>
      <c r="Q14" s="120">
        <f t="shared" si="11"/>
        <v>121.3459692691028</v>
      </c>
    </row>
    <row r="15" spans="1:32" s="59" customFormat="1" ht="39" x14ac:dyDescent="0.25">
      <c r="A15" s="56" t="s">
        <v>115</v>
      </c>
      <c r="B15" s="100" t="s">
        <v>149</v>
      </c>
      <c r="C15" s="145" t="s">
        <v>155</v>
      </c>
      <c r="D15" s="121">
        <f>SUM(D16:D17)</f>
        <v>215000</v>
      </c>
      <c r="E15" s="121">
        <f>SUM(E16:E17)</f>
        <v>215000</v>
      </c>
      <c r="F15" s="121">
        <f t="shared" si="1"/>
        <v>17009.100999999999</v>
      </c>
      <c r="G15" s="121">
        <f t="shared" ref="G15:H15" si="14">SUM(G16:G17)</f>
        <v>17009.100999999999</v>
      </c>
      <c r="H15" s="121">
        <f t="shared" si="14"/>
        <v>14700</v>
      </c>
      <c r="I15" s="121">
        <f t="shared" si="2"/>
        <v>2309.1009999999987</v>
      </c>
      <c r="J15" s="108">
        <f t="shared" si="3"/>
        <v>115.7081700680272</v>
      </c>
      <c r="K15" s="121">
        <f t="shared" si="4"/>
        <v>17916.666666666668</v>
      </c>
      <c r="L15" s="121">
        <f t="shared" si="5"/>
        <v>-907.56566666666913</v>
      </c>
      <c r="M15" s="108">
        <f t="shared" si="6"/>
        <v>94.934517209302314</v>
      </c>
      <c r="N15" s="108">
        <f t="shared" si="7"/>
        <v>7.9112097674418598</v>
      </c>
      <c r="O15" s="121">
        <f t="shared" ref="O15" si="15">SUM(O16:O17)</f>
        <v>13410.271999999999</v>
      </c>
      <c r="P15" s="83">
        <f t="shared" si="8"/>
        <v>3598.8289999999997</v>
      </c>
      <c r="Q15" s="84">
        <f t="shared" si="11"/>
        <v>126.83636096270084</v>
      </c>
    </row>
    <row r="16" spans="1:32" s="59" customFormat="1" ht="29.25" customHeight="1" x14ac:dyDescent="0.25">
      <c r="A16" s="56" t="s">
        <v>145</v>
      </c>
      <c r="B16" s="100" t="s">
        <v>88</v>
      </c>
      <c r="C16" s="145"/>
      <c r="D16" s="121">
        <v>30000</v>
      </c>
      <c r="E16" s="121">
        <v>30000</v>
      </c>
      <c r="F16" s="121">
        <f t="shared" si="1"/>
        <v>3212.11</v>
      </c>
      <c r="G16" s="121">
        <v>3212.11</v>
      </c>
      <c r="H16" s="121">
        <v>2700</v>
      </c>
      <c r="I16" s="121">
        <f t="shared" si="2"/>
        <v>512.11000000000013</v>
      </c>
      <c r="J16" s="108">
        <f t="shared" si="3"/>
        <v>118.96703703703704</v>
      </c>
      <c r="K16" s="121">
        <f t="shared" si="4"/>
        <v>2500</v>
      </c>
      <c r="L16" s="121">
        <f t="shared" si="5"/>
        <v>712.11000000000013</v>
      </c>
      <c r="M16" s="108">
        <f t="shared" si="6"/>
        <v>128.48440000000002</v>
      </c>
      <c r="N16" s="108">
        <f t="shared" si="7"/>
        <v>10.707033333333333</v>
      </c>
      <c r="O16" s="121">
        <v>1880.6579999999999</v>
      </c>
      <c r="P16" s="83">
        <f t="shared" si="8"/>
        <v>1331.4520000000002</v>
      </c>
      <c r="Q16" s="84">
        <f t="shared" si="11"/>
        <v>170.79713589605342</v>
      </c>
      <c r="R16" s="57">
        <f>O16+O17</f>
        <v>13410.271999999999</v>
      </c>
      <c r="S16" s="57">
        <f>F16+F17</f>
        <v>17009.100999999999</v>
      </c>
    </row>
    <row r="17" spans="1:20" s="59" customFormat="1" ht="39" x14ac:dyDescent="0.25">
      <c r="A17" s="56" t="s">
        <v>146</v>
      </c>
      <c r="B17" s="100" t="s">
        <v>89</v>
      </c>
      <c r="C17" s="145"/>
      <c r="D17" s="121">
        <v>185000</v>
      </c>
      <c r="E17" s="121">
        <v>185000</v>
      </c>
      <c r="F17" s="121">
        <f t="shared" si="1"/>
        <v>13796.991</v>
      </c>
      <c r="G17" s="121">
        <v>13796.991</v>
      </c>
      <c r="H17" s="121">
        <v>12000</v>
      </c>
      <c r="I17" s="121">
        <f t="shared" si="2"/>
        <v>1796.991</v>
      </c>
      <c r="J17" s="108">
        <f t="shared" si="3"/>
        <v>114.974925</v>
      </c>
      <c r="K17" s="121">
        <f t="shared" si="4"/>
        <v>15416.666666666666</v>
      </c>
      <c r="L17" s="121">
        <f t="shared" si="5"/>
        <v>-1619.6756666666661</v>
      </c>
      <c r="M17" s="108">
        <f t="shared" si="6"/>
        <v>89.493995675675677</v>
      </c>
      <c r="N17" s="108">
        <f t="shared" si="7"/>
        <v>7.4578329729729731</v>
      </c>
      <c r="O17" s="121">
        <v>11529.614</v>
      </c>
      <c r="P17" s="83">
        <f t="shared" si="8"/>
        <v>2267.3770000000004</v>
      </c>
      <c r="Q17" s="84">
        <f t="shared" si="11"/>
        <v>119.66568004791836</v>
      </c>
    </row>
    <row r="18" spans="1:20" s="59" customFormat="1" ht="39" x14ac:dyDescent="0.25">
      <c r="A18" s="56" t="s">
        <v>116</v>
      </c>
      <c r="B18" s="100" t="s">
        <v>90</v>
      </c>
      <c r="C18" s="47" t="s">
        <v>56</v>
      </c>
      <c r="D18" s="121">
        <f t="shared" ref="D18" si="16">SUM(D19:D20)</f>
        <v>368000</v>
      </c>
      <c r="E18" s="121">
        <f t="shared" ref="E18" si="17">SUM(E19:E20)</f>
        <v>368000</v>
      </c>
      <c r="F18" s="121">
        <f t="shared" si="1"/>
        <v>32158.866000000002</v>
      </c>
      <c r="G18" s="121">
        <f t="shared" ref="G18:H18" si="18">SUM(G19:G20)</f>
        <v>32158.866000000002</v>
      </c>
      <c r="H18" s="121">
        <f t="shared" si="18"/>
        <v>19500</v>
      </c>
      <c r="I18" s="121">
        <f t="shared" si="2"/>
        <v>12658.866000000002</v>
      </c>
      <c r="J18" s="108">
        <f t="shared" si="3"/>
        <v>164.91726153846156</v>
      </c>
      <c r="K18" s="121">
        <f t="shared" si="4"/>
        <v>30666.666666666668</v>
      </c>
      <c r="L18" s="121">
        <f t="shared" si="5"/>
        <v>1492.1993333333339</v>
      </c>
      <c r="M18" s="108">
        <f t="shared" si="6"/>
        <v>104.86586739130435</v>
      </c>
      <c r="N18" s="108">
        <f t="shared" si="7"/>
        <v>8.7388222826086963</v>
      </c>
      <c r="O18" s="121">
        <f t="shared" ref="O18" si="19">SUM(O19:O20)</f>
        <v>27108.558000000001</v>
      </c>
      <c r="P18" s="83">
        <f t="shared" si="8"/>
        <v>5050.3080000000009</v>
      </c>
      <c r="Q18" s="84">
        <f t="shared" si="11"/>
        <v>118.62993966702324</v>
      </c>
    </row>
    <row r="19" spans="1:20" s="59" customFormat="1" ht="84" customHeight="1" x14ac:dyDescent="0.25">
      <c r="A19" s="56" t="s">
        <v>147</v>
      </c>
      <c r="B19" s="100" t="s">
        <v>130</v>
      </c>
      <c r="C19" s="47">
        <v>14040100</v>
      </c>
      <c r="D19" s="121">
        <v>225000</v>
      </c>
      <c r="E19" s="121">
        <v>225000</v>
      </c>
      <c r="F19" s="121">
        <f t="shared" si="1"/>
        <v>18500.769</v>
      </c>
      <c r="G19" s="121">
        <v>18500.769</v>
      </c>
      <c r="H19" s="121">
        <v>12000</v>
      </c>
      <c r="I19" s="121">
        <f t="shared" si="2"/>
        <v>6500.7690000000002</v>
      </c>
      <c r="J19" s="108">
        <f t="shared" si="3"/>
        <v>154.17307499999998</v>
      </c>
      <c r="K19" s="121">
        <f t="shared" si="4"/>
        <v>18750</v>
      </c>
      <c r="L19" s="121">
        <f t="shared" si="5"/>
        <v>-249.23099999999977</v>
      </c>
      <c r="M19" s="108">
        <f t="shared" si="6"/>
        <v>98.670767999999995</v>
      </c>
      <c r="N19" s="108">
        <f t="shared" si="7"/>
        <v>8.2225640000000002</v>
      </c>
      <c r="O19" s="121">
        <v>15616.876</v>
      </c>
      <c r="P19" s="83">
        <f t="shared" si="8"/>
        <v>2883.893</v>
      </c>
      <c r="Q19" s="84">
        <f t="shared" si="11"/>
        <v>118.46651660677847</v>
      </c>
    </row>
    <row r="20" spans="1:20" s="59" customFormat="1" ht="65.25" customHeight="1" x14ac:dyDescent="0.25">
      <c r="A20" s="56" t="s">
        <v>148</v>
      </c>
      <c r="B20" s="100" t="s">
        <v>131</v>
      </c>
      <c r="C20" s="47">
        <v>14040200</v>
      </c>
      <c r="D20" s="121">
        <v>143000</v>
      </c>
      <c r="E20" s="121">
        <v>143000</v>
      </c>
      <c r="F20" s="121">
        <f t="shared" si="1"/>
        <v>13658.097</v>
      </c>
      <c r="G20" s="121">
        <v>13658.097</v>
      </c>
      <c r="H20" s="121">
        <v>7500</v>
      </c>
      <c r="I20" s="121">
        <f t="shared" si="2"/>
        <v>6158.0969999999998</v>
      </c>
      <c r="J20" s="108">
        <f t="shared" si="3"/>
        <v>182.10795999999999</v>
      </c>
      <c r="K20" s="121">
        <f t="shared" si="4"/>
        <v>11916.666666666666</v>
      </c>
      <c r="L20" s="121">
        <f t="shared" si="5"/>
        <v>1741.4303333333337</v>
      </c>
      <c r="M20" s="108">
        <f t="shared" si="6"/>
        <v>114.61340139860141</v>
      </c>
      <c r="N20" s="108">
        <f t="shared" si="7"/>
        <v>9.5511167832167825</v>
      </c>
      <c r="O20" s="121">
        <v>11491.682000000001</v>
      </c>
      <c r="P20" s="83">
        <f t="shared" si="8"/>
        <v>2166.4149999999991</v>
      </c>
      <c r="Q20" s="84">
        <f t="shared" si="11"/>
        <v>118.85202705748384</v>
      </c>
    </row>
    <row r="21" spans="1:20" s="73" customFormat="1" ht="23.25" hidden="1" customHeight="1" x14ac:dyDescent="0.25">
      <c r="A21" s="115">
        <v>5</v>
      </c>
      <c r="B21" s="60" t="s">
        <v>132</v>
      </c>
      <c r="C21" s="116" t="s">
        <v>133</v>
      </c>
      <c r="D21" s="118">
        <v>0</v>
      </c>
      <c r="E21" s="118">
        <v>0</v>
      </c>
      <c r="F21" s="118">
        <f t="shared" si="1"/>
        <v>0</v>
      </c>
      <c r="G21" s="118">
        <v>0</v>
      </c>
      <c r="H21" s="118"/>
      <c r="I21" s="118">
        <f t="shared" si="2"/>
        <v>0</v>
      </c>
      <c r="J21" s="126"/>
      <c r="K21" s="118">
        <f t="shared" si="4"/>
        <v>0</v>
      </c>
      <c r="L21" s="118">
        <f t="shared" si="5"/>
        <v>0</v>
      </c>
      <c r="M21" s="126"/>
      <c r="N21" s="126"/>
      <c r="O21" s="118">
        <v>0</v>
      </c>
      <c r="P21" s="119">
        <f t="shared" si="8"/>
        <v>0</v>
      </c>
      <c r="Q21" s="120"/>
      <c r="R21" s="94"/>
      <c r="S21" s="94"/>
    </row>
    <row r="22" spans="1:20" s="73" customFormat="1" ht="39" x14ac:dyDescent="0.25">
      <c r="A22" s="115">
        <v>5</v>
      </c>
      <c r="B22" s="60" t="s">
        <v>129</v>
      </c>
      <c r="C22" s="116" t="s">
        <v>38</v>
      </c>
      <c r="D22" s="118">
        <f>D23+D24+D25+D27+D26</f>
        <v>1888615</v>
      </c>
      <c r="E22" s="118">
        <f>E23+E24+E25+E27+E26</f>
        <v>1888615</v>
      </c>
      <c r="F22" s="118">
        <f t="shared" si="1"/>
        <v>184303.701</v>
      </c>
      <c r="G22" s="118">
        <f t="shared" ref="G22:H22" si="20">G23+G24+G25+G27+G26</f>
        <v>184303.701</v>
      </c>
      <c r="H22" s="118">
        <f t="shared" si="20"/>
        <v>150630</v>
      </c>
      <c r="I22" s="118">
        <f t="shared" si="2"/>
        <v>33673.701000000001</v>
      </c>
      <c r="J22" s="126">
        <f t="shared" si="3"/>
        <v>122.35524198366858</v>
      </c>
      <c r="K22" s="118">
        <f t="shared" si="4"/>
        <v>157384.58333333334</v>
      </c>
      <c r="L22" s="118">
        <f t="shared" si="5"/>
        <v>26919.117666666658</v>
      </c>
      <c r="M22" s="126">
        <f t="shared" si="6"/>
        <v>117.1040371912751</v>
      </c>
      <c r="N22" s="126">
        <f t="shared" si="7"/>
        <v>9.758669765939592</v>
      </c>
      <c r="O22" s="118">
        <f t="shared" ref="O22" si="21">O23+O24+O25+O27+O26</f>
        <v>166303.29399999999</v>
      </c>
      <c r="P22" s="119">
        <f t="shared" si="8"/>
        <v>18000.407000000007</v>
      </c>
      <c r="Q22" s="120">
        <f t="shared" ref="Q22:Q28" si="22">F22/O22*100</f>
        <v>110.82384273158175</v>
      </c>
      <c r="R22" s="94">
        <f>O24+O25+O23</f>
        <v>45992.17</v>
      </c>
      <c r="S22" s="94">
        <f>F23+F24+F25</f>
        <v>57912.600000000006</v>
      </c>
    </row>
    <row r="23" spans="1:20" s="75" customFormat="1" ht="28.5" customHeight="1" x14ac:dyDescent="0.25">
      <c r="A23" s="74" t="s">
        <v>161</v>
      </c>
      <c r="B23" s="101" t="s">
        <v>57</v>
      </c>
      <c r="C23" s="146" t="s">
        <v>44</v>
      </c>
      <c r="D23" s="121">
        <v>233215</v>
      </c>
      <c r="E23" s="121">
        <v>233215</v>
      </c>
      <c r="F23" s="121">
        <f t="shared" si="1"/>
        <v>27569.439999999999</v>
      </c>
      <c r="G23" s="121">
        <v>27569.439999999999</v>
      </c>
      <c r="H23" s="121">
        <v>17040</v>
      </c>
      <c r="I23" s="121">
        <f t="shared" si="2"/>
        <v>10529.439999999999</v>
      </c>
      <c r="J23" s="108">
        <f t="shared" si="3"/>
        <v>161.79248826291081</v>
      </c>
      <c r="K23" s="121">
        <f t="shared" si="4"/>
        <v>19434.583333333332</v>
      </c>
      <c r="L23" s="121">
        <f t="shared" si="5"/>
        <v>8134.8566666666666</v>
      </c>
      <c r="M23" s="108">
        <f t="shared" si="6"/>
        <v>141.85763351413931</v>
      </c>
      <c r="N23" s="108">
        <f t="shared" si="7"/>
        <v>11.82146945951161</v>
      </c>
      <c r="O23" s="121">
        <v>22984.595000000001</v>
      </c>
      <c r="P23" s="83">
        <f t="shared" si="8"/>
        <v>4584.8449999999975</v>
      </c>
      <c r="Q23" s="84">
        <f t="shared" si="22"/>
        <v>119.94746916358542</v>
      </c>
    </row>
    <row r="24" spans="1:20" s="75" customFormat="1" ht="28.5" customHeight="1" x14ac:dyDescent="0.25">
      <c r="A24" s="56" t="s">
        <v>162</v>
      </c>
      <c r="B24" s="101" t="s">
        <v>7</v>
      </c>
      <c r="C24" s="146"/>
      <c r="D24" s="121">
        <v>361000</v>
      </c>
      <c r="E24" s="121">
        <v>361000</v>
      </c>
      <c r="F24" s="121">
        <f t="shared" si="1"/>
        <v>29969.288</v>
      </c>
      <c r="G24" s="121">
        <v>29969.288</v>
      </c>
      <c r="H24" s="121">
        <v>24275</v>
      </c>
      <c r="I24" s="121">
        <f t="shared" si="2"/>
        <v>5694.2880000000005</v>
      </c>
      <c r="J24" s="108">
        <f t="shared" si="3"/>
        <v>123.45741709577756</v>
      </c>
      <c r="K24" s="121">
        <f t="shared" si="4"/>
        <v>30083.333333333332</v>
      </c>
      <c r="L24" s="121">
        <f t="shared" si="5"/>
        <v>-114.04533333333166</v>
      </c>
      <c r="M24" s="108">
        <f t="shared" si="6"/>
        <v>99.620901939058186</v>
      </c>
      <c r="N24" s="108">
        <f t="shared" si="7"/>
        <v>8.3017418282548476</v>
      </c>
      <c r="O24" s="121">
        <v>22702.334999999999</v>
      </c>
      <c r="P24" s="83">
        <f t="shared" si="8"/>
        <v>7266.9530000000013</v>
      </c>
      <c r="Q24" s="84">
        <f t="shared" si="22"/>
        <v>132.00971618117697</v>
      </c>
    </row>
    <row r="25" spans="1:20" s="75" customFormat="1" ht="28.5" customHeight="1" x14ac:dyDescent="0.25">
      <c r="A25" s="56" t="s">
        <v>163</v>
      </c>
      <c r="B25" s="101" t="s">
        <v>58</v>
      </c>
      <c r="C25" s="146"/>
      <c r="D25" s="121">
        <v>2000</v>
      </c>
      <c r="E25" s="121">
        <v>2000</v>
      </c>
      <c r="F25" s="121">
        <f t="shared" si="1"/>
        <v>373.87200000000001</v>
      </c>
      <c r="G25" s="121">
        <v>373.87200000000001</v>
      </c>
      <c r="H25" s="121">
        <v>365</v>
      </c>
      <c r="I25" s="121">
        <f t="shared" si="2"/>
        <v>8.8720000000000141</v>
      </c>
      <c r="J25" s="108">
        <f t="shared" si="3"/>
        <v>102.43068493150685</v>
      </c>
      <c r="K25" s="121">
        <f t="shared" si="4"/>
        <v>166.66666666666666</v>
      </c>
      <c r="L25" s="121">
        <f t="shared" si="5"/>
        <v>207.20533333333336</v>
      </c>
      <c r="M25" s="108">
        <f t="shared" si="6"/>
        <v>224.32320000000004</v>
      </c>
      <c r="N25" s="108">
        <f t="shared" si="7"/>
        <v>18.693600000000004</v>
      </c>
      <c r="O25" s="121">
        <v>305.24</v>
      </c>
      <c r="P25" s="83">
        <f t="shared" si="8"/>
        <v>68.632000000000005</v>
      </c>
      <c r="Q25" s="84">
        <f t="shared" si="22"/>
        <v>122.48460228017296</v>
      </c>
      <c r="R25" s="84">
        <f>100-Q25</f>
        <v>-22.484602280172965</v>
      </c>
      <c r="S25" s="76"/>
      <c r="T25" s="77" t="e">
        <f>F23/#REF!*100</f>
        <v>#REF!</v>
      </c>
    </row>
    <row r="26" spans="1:20" s="79" customFormat="1" ht="28.5" customHeight="1" x14ac:dyDescent="0.25">
      <c r="A26" s="56" t="s">
        <v>164</v>
      </c>
      <c r="B26" s="101" t="s">
        <v>40</v>
      </c>
      <c r="C26" s="78" t="s">
        <v>39</v>
      </c>
      <c r="D26" s="121">
        <v>3500</v>
      </c>
      <c r="E26" s="121">
        <v>3500</v>
      </c>
      <c r="F26" s="121">
        <f t="shared" si="1"/>
        <v>336.39499999999998</v>
      </c>
      <c r="G26" s="121">
        <v>336.39499999999998</v>
      </c>
      <c r="H26" s="121">
        <v>327</v>
      </c>
      <c r="I26" s="121">
        <f t="shared" si="2"/>
        <v>9.3949999999999818</v>
      </c>
      <c r="J26" s="108">
        <f t="shared" si="3"/>
        <v>102.87308868501528</v>
      </c>
      <c r="K26" s="121">
        <f t="shared" si="4"/>
        <v>291.66666666666669</v>
      </c>
      <c r="L26" s="121">
        <f t="shared" si="5"/>
        <v>44.728333333333296</v>
      </c>
      <c r="M26" s="108">
        <f t="shared" si="6"/>
        <v>115.33542857142855</v>
      </c>
      <c r="N26" s="108">
        <f t="shared" si="7"/>
        <v>9.6112857142857138</v>
      </c>
      <c r="O26" s="121">
        <v>229.9</v>
      </c>
      <c r="P26" s="121">
        <f t="shared" si="8"/>
        <v>106.49499999999998</v>
      </c>
      <c r="Q26" s="84">
        <f t="shared" si="22"/>
        <v>146.32231404958677</v>
      </c>
    </row>
    <row r="27" spans="1:20" s="75" customFormat="1" ht="28.5" customHeight="1" x14ac:dyDescent="0.25">
      <c r="A27" s="56" t="s">
        <v>165</v>
      </c>
      <c r="B27" s="101" t="s">
        <v>33</v>
      </c>
      <c r="C27" s="136" t="s">
        <v>34</v>
      </c>
      <c r="D27" s="121">
        <v>1288900</v>
      </c>
      <c r="E27" s="121">
        <v>1288900</v>
      </c>
      <c r="F27" s="121">
        <f t="shared" si="1"/>
        <v>126054.70600000001</v>
      </c>
      <c r="G27" s="121">
        <v>126054.70600000001</v>
      </c>
      <c r="H27" s="121">
        <v>108623</v>
      </c>
      <c r="I27" s="121">
        <f t="shared" si="2"/>
        <v>17431.706000000006</v>
      </c>
      <c r="J27" s="108">
        <f t="shared" si="3"/>
        <v>116.04789593364204</v>
      </c>
      <c r="K27" s="121">
        <f t="shared" si="4"/>
        <v>107408.33333333333</v>
      </c>
      <c r="L27" s="121">
        <f t="shared" si="5"/>
        <v>18646.372666666677</v>
      </c>
      <c r="M27" s="108">
        <f t="shared" si="6"/>
        <v>117.36026627356662</v>
      </c>
      <c r="N27" s="108">
        <f t="shared" si="7"/>
        <v>9.7800221894638835</v>
      </c>
      <c r="O27" s="121">
        <v>120081.224</v>
      </c>
      <c r="P27" s="83">
        <f t="shared" si="8"/>
        <v>5973.4820000000036</v>
      </c>
      <c r="Q27" s="84">
        <f t="shared" si="22"/>
        <v>104.97453457003402</v>
      </c>
      <c r="S27" s="76"/>
      <c r="T27" s="77" t="e">
        <f>F27/#REF!*100</f>
        <v>#REF!</v>
      </c>
    </row>
    <row r="28" spans="1:20" s="117" customFormat="1" ht="39" x14ac:dyDescent="0.25">
      <c r="A28" s="115">
        <v>6</v>
      </c>
      <c r="B28" s="60" t="s">
        <v>46</v>
      </c>
      <c r="C28" s="116" t="s">
        <v>17</v>
      </c>
      <c r="D28" s="118">
        <v>1832.3</v>
      </c>
      <c r="E28" s="118">
        <v>1832.3</v>
      </c>
      <c r="F28" s="118">
        <f t="shared" si="1"/>
        <v>8.9390000000000001</v>
      </c>
      <c r="G28" s="118">
        <v>8.9390000000000001</v>
      </c>
      <c r="H28" s="118">
        <v>2</v>
      </c>
      <c r="I28" s="118">
        <f t="shared" si="2"/>
        <v>6.9390000000000001</v>
      </c>
      <c r="J28" s="126">
        <f t="shared" si="3"/>
        <v>446.95</v>
      </c>
      <c r="K28" s="118">
        <f t="shared" si="4"/>
        <v>152.69166666666666</v>
      </c>
      <c r="L28" s="118">
        <f t="shared" si="5"/>
        <v>-143.75266666666667</v>
      </c>
      <c r="M28" s="126">
        <f t="shared" si="6"/>
        <v>5.8542815041205047</v>
      </c>
      <c r="N28" s="126">
        <f t="shared" si="7"/>
        <v>0.48785679201004206</v>
      </c>
      <c r="O28" s="118">
        <v>73</v>
      </c>
      <c r="P28" s="119">
        <f t="shared" si="8"/>
        <v>-64.061000000000007</v>
      </c>
      <c r="Q28" s="120">
        <f t="shared" si="22"/>
        <v>12.245205479452055</v>
      </c>
      <c r="R28" s="55">
        <f>100-Q28</f>
        <v>87.754794520547946</v>
      </c>
    </row>
    <row r="29" spans="1:20" s="117" customFormat="1" ht="23.25" x14ac:dyDescent="0.25">
      <c r="A29" s="115">
        <f t="shared" ref="A29:A37" si="23">A28+1</f>
        <v>7</v>
      </c>
      <c r="B29" s="60" t="s">
        <v>68</v>
      </c>
      <c r="C29" s="116" t="s">
        <v>67</v>
      </c>
      <c r="D29" s="118">
        <v>7600</v>
      </c>
      <c r="E29" s="118">
        <v>7600</v>
      </c>
      <c r="F29" s="118">
        <f t="shared" si="1"/>
        <v>0</v>
      </c>
      <c r="G29" s="118">
        <v>0</v>
      </c>
      <c r="H29" s="118">
        <v>0</v>
      </c>
      <c r="I29" s="118">
        <f t="shared" si="2"/>
        <v>0</v>
      </c>
      <c r="J29" s="126"/>
      <c r="K29" s="118">
        <f t="shared" si="4"/>
        <v>633.33333333333337</v>
      </c>
      <c r="L29" s="118">
        <f t="shared" si="5"/>
        <v>-633.33333333333337</v>
      </c>
      <c r="M29" s="126">
        <f t="shared" si="6"/>
        <v>0</v>
      </c>
      <c r="N29" s="126">
        <f t="shared" si="7"/>
        <v>0</v>
      </c>
      <c r="O29" s="118">
        <v>0</v>
      </c>
      <c r="P29" s="119">
        <f t="shared" si="8"/>
        <v>0</v>
      </c>
      <c r="Q29" s="120"/>
    </row>
    <row r="30" spans="1:20" s="117" customFormat="1" ht="25.5" customHeight="1" x14ac:dyDescent="0.25">
      <c r="A30" s="115">
        <f t="shared" si="23"/>
        <v>8</v>
      </c>
      <c r="B30" s="60" t="s">
        <v>8</v>
      </c>
      <c r="C30" s="116" t="s">
        <v>18</v>
      </c>
      <c r="D30" s="118">
        <v>215</v>
      </c>
      <c r="E30" s="118">
        <v>215</v>
      </c>
      <c r="F30" s="118">
        <f t="shared" si="1"/>
        <v>0</v>
      </c>
      <c r="G30" s="118">
        <v>0</v>
      </c>
      <c r="H30" s="118">
        <v>0</v>
      </c>
      <c r="I30" s="118">
        <f t="shared" si="2"/>
        <v>0</v>
      </c>
      <c r="J30" s="126"/>
      <c r="K30" s="118">
        <f t="shared" si="4"/>
        <v>17.916666666666668</v>
      </c>
      <c r="L30" s="118">
        <f t="shared" si="5"/>
        <v>-17.916666666666668</v>
      </c>
      <c r="M30" s="126">
        <f t="shared" si="6"/>
        <v>0</v>
      </c>
      <c r="N30" s="126">
        <f t="shared" si="7"/>
        <v>0</v>
      </c>
      <c r="O30" s="118">
        <v>0</v>
      </c>
      <c r="P30" s="119">
        <f t="shared" si="8"/>
        <v>0</v>
      </c>
      <c r="Q30" s="120"/>
    </row>
    <row r="31" spans="1:20" s="117" customFormat="1" ht="58.5" x14ac:dyDescent="0.25">
      <c r="A31" s="115">
        <f t="shared" si="23"/>
        <v>9</v>
      </c>
      <c r="B31" s="125" t="s">
        <v>85</v>
      </c>
      <c r="C31" s="69" t="s">
        <v>86</v>
      </c>
      <c r="D31" s="118">
        <v>2</v>
      </c>
      <c r="E31" s="118">
        <v>2</v>
      </c>
      <c r="F31" s="118">
        <f t="shared" si="1"/>
        <v>0</v>
      </c>
      <c r="G31" s="118">
        <v>0</v>
      </c>
      <c r="H31" s="118">
        <v>0</v>
      </c>
      <c r="I31" s="118">
        <f t="shared" si="2"/>
        <v>0</v>
      </c>
      <c r="J31" s="126"/>
      <c r="K31" s="118">
        <f t="shared" si="4"/>
        <v>0.16666666666666666</v>
      </c>
      <c r="L31" s="118">
        <f t="shared" si="5"/>
        <v>-0.16666666666666666</v>
      </c>
      <c r="M31" s="126">
        <f t="shared" si="6"/>
        <v>0</v>
      </c>
      <c r="N31" s="126">
        <f t="shared" si="7"/>
        <v>0</v>
      </c>
      <c r="O31" s="118">
        <v>0</v>
      </c>
      <c r="P31" s="119">
        <f t="shared" si="8"/>
        <v>0</v>
      </c>
      <c r="Q31" s="120"/>
    </row>
    <row r="32" spans="1:20" s="117" customFormat="1" ht="23.25" x14ac:dyDescent="0.25">
      <c r="A32" s="115">
        <f t="shared" si="23"/>
        <v>10</v>
      </c>
      <c r="B32" s="86" t="s">
        <v>30</v>
      </c>
      <c r="C32" s="116" t="s">
        <v>24</v>
      </c>
      <c r="D32" s="118">
        <v>15000</v>
      </c>
      <c r="E32" s="118">
        <v>15000</v>
      </c>
      <c r="F32" s="118">
        <f t="shared" si="1"/>
        <v>1260.2539999999999</v>
      </c>
      <c r="G32" s="118">
        <v>1260.2539999999999</v>
      </c>
      <c r="H32" s="118">
        <v>1184</v>
      </c>
      <c r="I32" s="118">
        <f t="shared" si="2"/>
        <v>76.253999999999905</v>
      </c>
      <c r="J32" s="126">
        <f t="shared" si="3"/>
        <v>106.44037162162161</v>
      </c>
      <c r="K32" s="118">
        <f t="shared" si="4"/>
        <v>1250</v>
      </c>
      <c r="L32" s="118">
        <f t="shared" si="5"/>
        <v>10.253999999999905</v>
      </c>
      <c r="M32" s="126">
        <f t="shared" si="6"/>
        <v>100.82031999999998</v>
      </c>
      <c r="N32" s="126">
        <f t="shared" si="7"/>
        <v>8.4016933333333323</v>
      </c>
      <c r="O32" s="118">
        <v>1249.509</v>
      </c>
      <c r="P32" s="119">
        <f t="shared" si="8"/>
        <v>10.744999999999891</v>
      </c>
      <c r="Q32" s="120">
        <f>F32/O32*100</f>
        <v>100.85993778356138</v>
      </c>
      <c r="R32" s="55">
        <f>100-Q32</f>
        <v>-0.85993778356137796</v>
      </c>
    </row>
    <row r="33" spans="1:21" s="117" customFormat="1" ht="39" x14ac:dyDescent="0.25">
      <c r="A33" s="115">
        <f t="shared" si="23"/>
        <v>11</v>
      </c>
      <c r="B33" s="86" t="s">
        <v>78</v>
      </c>
      <c r="C33" s="116" t="s">
        <v>77</v>
      </c>
      <c r="D33" s="118">
        <v>1450</v>
      </c>
      <c r="E33" s="118">
        <v>1450</v>
      </c>
      <c r="F33" s="118">
        <f t="shared" si="1"/>
        <v>100.486</v>
      </c>
      <c r="G33" s="118">
        <v>100.486</v>
      </c>
      <c r="H33" s="118">
        <v>100</v>
      </c>
      <c r="I33" s="118">
        <f t="shared" si="2"/>
        <v>0.48600000000000421</v>
      </c>
      <c r="J33" s="126">
        <f t="shared" si="3"/>
        <v>100.486</v>
      </c>
      <c r="K33" s="118">
        <f t="shared" si="4"/>
        <v>120.83333333333333</v>
      </c>
      <c r="L33" s="118">
        <f t="shared" si="5"/>
        <v>-20.347333333333324</v>
      </c>
      <c r="M33" s="126">
        <f t="shared" si="6"/>
        <v>83.160827586206892</v>
      </c>
      <c r="N33" s="126">
        <f t="shared" si="7"/>
        <v>6.9300689655172416</v>
      </c>
      <c r="O33" s="118">
        <v>6.8</v>
      </c>
      <c r="P33" s="119">
        <f t="shared" si="8"/>
        <v>93.686000000000007</v>
      </c>
      <c r="Q33" s="120">
        <f>F33/O33*100</f>
        <v>1477.7352941176473</v>
      </c>
    </row>
    <row r="34" spans="1:21" s="117" customFormat="1" ht="23.25" x14ac:dyDescent="0.25">
      <c r="A34" s="115">
        <f t="shared" si="23"/>
        <v>12</v>
      </c>
      <c r="B34" s="86" t="s">
        <v>104</v>
      </c>
      <c r="C34" s="116" t="s">
        <v>105</v>
      </c>
      <c r="D34" s="118">
        <v>22500</v>
      </c>
      <c r="E34" s="118">
        <v>22500</v>
      </c>
      <c r="F34" s="118">
        <f t="shared" si="1"/>
        <v>1872.931</v>
      </c>
      <c r="G34" s="118">
        <v>1872.931</v>
      </c>
      <c r="H34" s="118">
        <v>1650</v>
      </c>
      <c r="I34" s="118">
        <f t="shared" si="2"/>
        <v>222.93100000000004</v>
      </c>
      <c r="J34" s="126">
        <f t="shared" si="3"/>
        <v>113.5109696969697</v>
      </c>
      <c r="K34" s="118">
        <f t="shared" si="4"/>
        <v>1875</v>
      </c>
      <c r="L34" s="118">
        <f t="shared" si="5"/>
        <v>-2.06899999999996</v>
      </c>
      <c r="M34" s="126">
        <f t="shared" si="6"/>
        <v>99.889653333333342</v>
      </c>
      <c r="N34" s="126">
        <f t="shared" si="7"/>
        <v>8.3241377777777785</v>
      </c>
      <c r="O34" s="118">
        <v>1536.7550000000001</v>
      </c>
      <c r="P34" s="119">
        <f t="shared" si="8"/>
        <v>336.17599999999993</v>
      </c>
      <c r="Q34" s="120">
        <f>F34/O34*100</f>
        <v>121.87570562646614</v>
      </c>
    </row>
    <row r="35" spans="1:21" s="117" customFormat="1" ht="39" x14ac:dyDescent="0.25">
      <c r="A35" s="115">
        <f>A34+1</f>
        <v>13</v>
      </c>
      <c r="B35" s="86" t="s">
        <v>135</v>
      </c>
      <c r="C35" s="116" t="s">
        <v>134</v>
      </c>
      <c r="D35" s="118">
        <v>1650</v>
      </c>
      <c r="E35" s="118">
        <v>1650</v>
      </c>
      <c r="F35" s="118">
        <f t="shared" si="1"/>
        <v>132.905</v>
      </c>
      <c r="G35" s="118">
        <v>132.905</v>
      </c>
      <c r="H35" s="118">
        <v>90</v>
      </c>
      <c r="I35" s="118">
        <f t="shared" si="2"/>
        <v>42.905000000000001</v>
      </c>
      <c r="J35" s="126">
        <f t="shared" si="3"/>
        <v>147.67222222222222</v>
      </c>
      <c r="K35" s="118">
        <f t="shared" si="4"/>
        <v>137.5</v>
      </c>
      <c r="L35" s="118">
        <f t="shared" si="5"/>
        <v>-4.5949999999999989</v>
      </c>
      <c r="M35" s="126">
        <f t="shared" si="6"/>
        <v>96.658181818181816</v>
      </c>
      <c r="N35" s="126">
        <f t="shared" si="7"/>
        <v>8.0548484848484847</v>
      </c>
      <c r="O35" s="118">
        <v>143.596</v>
      </c>
      <c r="P35" s="119">
        <f t="shared" si="8"/>
        <v>-10.691000000000003</v>
      </c>
      <c r="Q35" s="120">
        <f>F35/O35*100</f>
        <v>92.554806540572159</v>
      </c>
    </row>
    <row r="36" spans="1:21" s="117" customFormat="1" ht="58.5" x14ac:dyDescent="0.25">
      <c r="A36" s="115">
        <f t="shared" si="23"/>
        <v>14</v>
      </c>
      <c r="B36" s="86" t="s">
        <v>126</v>
      </c>
      <c r="C36" s="116" t="s">
        <v>127</v>
      </c>
      <c r="D36" s="118">
        <v>66</v>
      </c>
      <c r="E36" s="118">
        <v>66</v>
      </c>
      <c r="F36" s="118">
        <f t="shared" si="1"/>
        <v>2.31</v>
      </c>
      <c r="G36" s="118">
        <v>2.31</v>
      </c>
      <c r="H36" s="118">
        <v>2.2999999999999998</v>
      </c>
      <c r="I36" s="118">
        <f t="shared" si="2"/>
        <v>1.0000000000000231E-2</v>
      </c>
      <c r="J36" s="126">
        <f t="shared" si="3"/>
        <v>100.43478260869567</v>
      </c>
      <c r="K36" s="118">
        <f t="shared" si="4"/>
        <v>5.5</v>
      </c>
      <c r="L36" s="118">
        <f t="shared" si="5"/>
        <v>-3.19</v>
      </c>
      <c r="M36" s="126">
        <f t="shared" si="6"/>
        <v>42</v>
      </c>
      <c r="N36" s="126">
        <f t="shared" si="7"/>
        <v>3.5000000000000004</v>
      </c>
      <c r="O36" s="118">
        <v>3.55</v>
      </c>
      <c r="P36" s="119">
        <f t="shared" si="8"/>
        <v>-1.2399999999999998</v>
      </c>
      <c r="Q36" s="120">
        <f t="shared" ref="Q36:Q45" si="24">F36/O36*100</f>
        <v>65.070422535211264</v>
      </c>
    </row>
    <row r="37" spans="1:21" s="117" customFormat="1" ht="34.5" customHeight="1" x14ac:dyDescent="0.25">
      <c r="A37" s="115">
        <f t="shared" si="23"/>
        <v>15</v>
      </c>
      <c r="B37" s="86" t="s">
        <v>80</v>
      </c>
      <c r="C37" s="116" t="s">
        <v>79</v>
      </c>
      <c r="D37" s="118">
        <f>SUM(D38:D41)</f>
        <v>54685</v>
      </c>
      <c r="E37" s="118">
        <f>SUM(E38:E41)</f>
        <v>54685</v>
      </c>
      <c r="F37" s="118">
        <f t="shared" si="1"/>
        <v>3851.0220000000004</v>
      </c>
      <c r="G37" s="118">
        <f t="shared" ref="G37:H37" si="25">SUM(G38:G41)</f>
        <v>3851.0220000000004</v>
      </c>
      <c r="H37" s="118">
        <f t="shared" si="25"/>
        <v>2246</v>
      </c>
      <c r="I37" s="118">
        <f t="shared" si="2"/>
        <v>1605.0220000000004</v>
      </c>
      <c r="J37" s="126">
        <f t="shared" si="3"/>
        <v>171.46135351736422</v>
      </c>
      <c r="K37" s="118">
        <f t="shared" si="4"/>
        <v>4557.083333333333</v>
      </c>
      <c r="L37" s="118">
        <f t="shared" si="5"/>
        <v>-706.06133333333264</v>
      </c>
      <c r="M37" s="126">
        <f t="shared" si="6"/>
        <v>84.50628874462835</v>
      </c>
      <c r="N37" s="126">
        <f t="shared" si="7"/>
        <v>7.042190728719028</v>
      </c>
      <c r="O37" s="118">
        <f t="shared" ref="O37" si="26">SUM(O38:O41)</f>
        <v>1954.4259999999999</v>
      </c>
      <c r="P37" s="119">
        <f t="shared" si="8"/>
        <v>1896.5960000000005</v>
      </c>
      <c r="Q37" s="120">
        <f t="shared" si="24"/>
        <v>197.04107497546596</v>
      </c>
    </row>
    <row r="38" spans="1:21" s="59" customFormat="1" ht="39" x14ac:dyDescent="0.25">
      <c r="A38" s="56" t="s">
        <v>166</v>
      </c>
      <c r="B38" s="87" t="s">
        <v>72</v>
      </c>
      <c r="C38" s="136" t="s">
        <v>71</v>
      </c>
      <c r="D38" s="121">
        <v>1500</v>
      </c>
      <c r="E38" s="121">
        <v>1500</v>
      </c>
      <c r="F38" s="121">
        <f t="shared" si="1"/>
        <v>105.012</v>
      </c>
      <c r="G38" s="121">
        <v>105.012</v>
      </c>
      <c r="H38" s="121">
        <v>90</v>
      </c>
      <c r="I38" s="121">
        <f t="shared" si="2"/>
        <v>15.012</v>
      </c>
      <c r="J38" s="108">
        <f t="shared" si="3"/>
        <v>116.68</v>
      </c>
      <c r="K38" s="121">
        <f t="shared" si="4"/>
        <v>125</v>
      </c>
      <c r="L38" s="121">
        <f t="shared" si="5"/>
        <v>-19.988</v>
      </c>
      <c r="M38" s="108">
        <f t="shared" si="6"/>
        <v>84.009599999999992</v>
      </c>
      <c r="N38" s="108">
        <f t="shared" si="7"/>
        <v>7.0007999999999999</v>
      </c>
      <c r="O38" s="121">
        <v>93.847999999999999</v>
      </c>
      <c r="P38" s="83">
        <f t="shared" si="8"/>
        <v>11.164000000000001</v>
      </c>
      <c r="Q38" s="84">
        <f t="shared" si="24"/>
        <v>111.89583155741198</v>
      </c>
      <c r="R38" s="84">
        <f>Q38-100</f>
        <v>11.895831557411981</v>
      </c>
      <c r="S38" s="57"/>
    </row>
    <row r="39" spans="1:21" s="59" customFormat="1" ht="32.25" customHeight="1" x14ac:dyDescent="0.25">
      <c r="A39" s="56" t="s">
        <v>167</v>
      </c>
      <c r="B39" s="88" t="s">
        <v>59</v>
      </c>
      <c r="C39" s="47" t="s">
        <v>60</v>
      </c>
      <c r="D39" s="121">
        <v>52000</v>
      </c>
      <c r="E39" s="121">
        <v>52000</v>
      </c>
      <c r="F39" s="121">
        <f t="shared" si="1"/>
        <v>3685.09</v>
      </c>
      <c r="G39" s="121">
        <v>3685.09</v>
      </c>
      <c r="H39" s="121">
        <v>2100</v>
      </c>
      <c r="I39" s="121">
        <f t="shared" si="2"/>
        <v>1585.0900000000001</v>
      </c>
      <c r="J39" s="108">
        <f t="shared" si="3"/>
        <v>175.4804761904762</v>
      </c>
      <c r="K39" s="121">
        <f t="shared" si="4"/>
        <v>4333.333333333333</v>
      </c>
      <c r="L39" s="121">
        <f t="shared" si="5"/>
        <v>-648.24333333333288</v>
      </c>
      <c r="M39" s="108">
        <f t="shared" si="6"/>
        <v>85.040538461538475</v>
      </c>
      <c r="N39" s="108">
        <f t="shared" si="7"/>
        <v>7.0867115384615387</v>
      </c>
      <c r="O39" s="121">
        <v>1766.578</v>
      </c>
      <c r="P39" s="83">
        <f t="shared" si="8"/>
        <v>1918.5120000000002</v>
      </c>
      <c r="Q39" s="84">
        <f t="shared" si="24"/>
        <v>208.60046938204823</v>
      </c>
      <c r="R39" s="84">
        <f>Q39-100</f>
        <v>108.60046938204823</v>
      </c>
      <c r="S39" s="58"/>
    </row>
    <row r="40" spans="1:21" s="59" customFormat="1" ht="39" x14ac:dyDescent="0.25">
      <c r="A40" s="56" t="s">
        <v>168</v>
      </c>
      <c r="B40" s="88" t="s">
        <v>76</v>
      </c>
      <c r="C40" s="47" t="s">
        <v>73</v>
      </c>
      <c r="D40" s="121">
        <v>1050</v>
      </c>
      <c r="E40" s="121">
        <v>1050</v>
      </c>
      <c r="F40" s="121">
        <f t="shared" ref="F40:F64" si="27">SUM(G40:G40)</f>
        <v>51.84</v>
      </c>
      <c r="G40" s="121">
        <v>51.84</v>
      </c>
      <c r="H40" s="121">
        <v>47</v>
      </c>
      <c r="I40" s="121">
        <f t="shared" si="2"/>
        <v>4.8400000000000034</v>
      </c>
      <c r="J40" s="108">
        <f t="shared" si="3"/>
        <v>110.29787234042554</v>
      </c>
      <c r="K40" s="121">
        <f t="shared" si="4"/>
        <v>87.5</v>
      </c>
      <c r="L40" s="121">
        <f t="shared" si="5"/>
        <v>-35.659999999999997</v>
      </c>
      <c r="M40" s="108">
        <f t="shared" si="6"/>
        <v>59.245714285714293</v>
      </c>
      <c r="N40" s="108">
        <f t="shared" si="7"/>
        <v>4.9371428571428577</v>
      </c>
      <c r="O40" s="121">
        <v>90.97</v>
      </c>
      <c r="P40" s="83">
        <f t="shared" ref="P40:P64" si="28">F40-O40</f>
        <v>-39.129999999999995</v>
      </c>
      <c r="Q40" s="84">
        <f t="shared" si="24"/>
        <v>56.985819500934376</v>
      </c>
    </row>
    <row r="41" spans="1:21" s="59" customFormat="1" ht="86.25" customHeight="1" x14ac:dyDescent="0.25">
      <c r="A41" s="56" t="s">
        <v>169</v>
      </c>
      <c r="B41" s="89" t="s">
        <v>75</v>
      </c>
      <c r="C41" s="47" t="s">
        <v>74</v>
      </c>
      <c r="D41" s="121">
        <v>135</v>
      </c>
      <c r="E41" s="121">
        <v>135</v>
      </c>
      <c r="F41" s="121">
        <f t="shared" si="27"/>
        <v>9.08</v>
      </c>
      <c r="G41" s="121">
        <v>9.08</v>
      </c>
      <c r="H41" s="121">
        <v>9</v>
      </c>
      <c r="I41" s="121">
        <f t="shared" si="2"/>
        <v>8.0000000000000071E-2</v>
      </c>
      <c r="J41" s="108">
        <f t="shared" si="3"/>
        <v>100.8888888888889</v>
      </c>
      <c r="K41" s="121">
        <f t="shared" si="4"/>
        <v>11.25</v>
      </c>
      <c r="L41" s="121">
        <f t="shared" si="5"/>
        <v>-2.17</v>
      </c>
      <c r="M41" s="108">
        <f t="shared" si="6"/>
        <v>80.711111111111109</v>
      </c>
      <c r="N41" s="108">
        <f t="shared" si="7"/>
        <v>6.7259259259259254</v>
      </c>
      <c r="O41" s="121">
        <v>3.03</v>
      </c>
      <c r="P41" s="83">
        <f t="shared" si="28"/>
        <v>6.0500000000000007</v>
      </c>
      <c r="Q41" s="84">
        <f t="shared" si="24"/>
        <v>299.66996699669971</v>
      </c>
    </row>
    <row r="42" spans="1:21" s="117" customFormat="1" ht="39" x14ac:dyDescent="0.25">
      <c r="A42" s="115">
        <v>16</v>
      </c>
      <c r="B42" s="125" t="s">
        <v>177</v>
      </c>
      <c r="C42" s="116" t="s">
        <v>178</v>
      </c>
      <c r="D42" s="118">
        <v>7035</v>
      </c>
      <c r="E42" s="118">
        <v>7035</v>
      </c>
      <c r="F42" s="118"/>
      <c r="G42" s="118">
        <v>0</v>
      </c>
      <c r="H42" s="118">
        <v>0</v>
      </c>
      <c r="I42" s="118"/>
      <c r="J42" s="126"/>
      <c r="K42" s="118">
        <f t="shared" si="4"/>
        <v>586.25</v>
      </c>
      <c r="L42" s="121">
        <f t="shared" ref="L42" si="29">F42-K42</f>
        <v>-586.25</v>
      </c>
      <c r="M42" s="108">
        <f t="shared" ref="M42" si="30">F42/K42*100</f>
        <v>0</v>
      </c>
      <c r="N42" s="108">
        <f t="shared" ref="N42" si="31">F42/E42*100</f>
        <v>0</v>
      </c>
      <c r="O42" s="118">
        <v>0</v>
      </c>
      <c r="P42" s="83">
        <f t="shared" si="28"/>
        <v>0</v>
      </c>
      <c r="Q42" s="120"/>
    </row>
    <row r="43" spans="1:21" s="117" customFormat="1" ht="39" x14ac:dyDescent="0.25">
      <c r="A43" s="115">
        <v>17</v>
      </c>
      <c r="B43" s="125" t="s">
        <v>35</v>
      </c>
      <c r="C43" s="116" t="s">
        <v>19</v>
      </c>
      <c r="D43" s="118">
        <v>14000</v>
      </c>
      <c r="E43" s="118">
        <v>14000</v>
      </c>
      <c r="F43" s="118">
        <f t="shared" si="27"/>
        <v>1098.662</v>
      </c>
      <c r="G43" s="118">
        <v>1098.662</v>
      </c>
      <c r="H43" s="118">
        <v>1095</v>
      </c>
      <c r="I43" s="118">
        <f t="shared" si="2"/>
        <v>3.6620000000000346</v>
      </c>
      <c r="J43" s="126">
        <f t="shared" si="3"/>
        <v>100.33442922374429</v>
      </c>
      <c r="K43" s="118">
        <f t="shared" si="4"/>
        <v>1166.6666666666667</v>
      </c>
      <c r="L43" s="118">
        <f t="shared" si="5"/>
        <v>-68.004666666666708</v>
      </c>
      <c r="M43" s="126">
        <f t="shared" si="6"/>
        <v>94.171028571428579</v>
      </c>
      <c r="N43" s="126">
        <f t="shared" si="7"/>
        <v>7.8475857142857137</v>
      </c>
      <c r="O43" s="118">
        <v>1306.3779999999999</v>
      </c>
      <c r="P43" s="119">
        <f t="shared" si="28"/>
        <v>-207.71599999999989</v>
      </c>
      <c r="Q43" s="120">
        <f t="shared" si="24"/>
        <v>84.09985471280136</v>
      </c>
      <c r="R43" s="117">
        <v>3831.8429999999998</v>
      </c>
    </row>
    <row r="44" spans="1:21" s="117" customFormat="1" ht="23.25" customHeight="1" x14ac:dyDescent="0.25">
      <c r="A44" s="115">
        <f t="shared" ref="A44:A50" si="32">A43+1</f>
        <v>18</v>
      </c>
      <c r="B44" s="60" t="s">
        <v>54</v>
      </c>
      <c r="C44" s="116" t="s">
        <v>15</v>
      </c>
      <c r="D44" s="118">
        <v>675.02</v>
      </c>
      <c r="E44" s="118">
        <v>675.02</v>
      </c>
      <c r="F44" s="118">
        <f t="shared" si="27"/>
        <v>11.548</v>
      </c>
      <c r="G44" s="118">
        <v>11.548</v>
      </c>
      <c r="H44" s="118">
        <v>9</v>
      </c>
      <c r="I44" s="118">
        <f t="shared" si="2"/>
        <v>2.548</v>
      </c>
      <c r="J44" s="126">
        <f t="shared" si="3"/>
        <v>128.3111111111111</v>
      </c>
      <c r="K44" s="118">
        <f t="shared" si="4"/>
        <v>56.251666666666665</v>
      </c>
      <c r="L44" s="118">
        <f t="shared" si="5"/>
        <v>-44.703666666666663</v>
      </c>
      <c r="M44" s="126">
        <f t="shared" si="6"/>
        <v>20.52916950608871</v>
      </c>
      <c r="N44" s="126">
        <f t="shared" si="7"/>
        <v>1.7107641255073924</v>
      </c>
      <c r="O44" s="118">
        <v>41.896999999999998</v>
      </c>
      <c r="P44" s="119">
        <f t="shared" si="28"/>
        <v>-30.348999999999997</v>
      </c>
      <c r="Q44" s="120">
        <f t="shared" si="24"/>
        <v>27.562832661049718</v>
      </c>
      <c r="R44" s="55">
        <f>100-Q44</f>
        <v>72.437167338950275</v>
      </c>
    </row>
    <row r="45" spans="1:21" s="117" customFormat="1" ht="65.25" customHeight="1" x14ac:dyDescent="0.25">
      <c r="A45" s="115">
        <f t="shared" si="32"/>
        <v>19</v>
      </c>
      <c r="B45" s="60" t="s">
        <v>92</v>
      </c>
      <c r="C45" s="116" t="s">
        <v>91</v>
      </c>
      <c r="D45" s="118">
        <v>43</v>
      </c>
      <c r="E45" s="118">
        <v>43</v>
      </c>
      <c r="F45" s="118">
        <f t="shared" si="27"/>
        <v>0</v>
      </c>
      <c r="G45" s="118">
        <v>0</v>
      </c>
      <c r="H45" s="118">
        <v>0</v>
      </c>
      <c r="I45" s="118">
        <f t="shared" si="2"/>
        <v>0</v>
      </c>
      <c r="J45" s="126"/>
      <c r="K45" s="118">
        <f t="shared" si="4"/>
        <v>3.5833333333333335</v>
      </c>
      <c r="L45" s="118">
        <f t="shared" si="5"/>
        <v>-3.5833333333333335</v>
      </c>
      <c r="M45" s="126">
        <f t="shared" si="6"/>
        <v>0</v>
      </c>
      <c r="N45" s="126">
        <f t="shared" si="7"/>
        <v>0</v>
      </c>
      <c r="O45" s="118">
        <v>0.56399999999999995</v>
      </c>
      <c r="P45" s="119">
        <f t="shared" si="28"/>
        <v>-0.56399999999999995</v>
      </c>
      <c r="Q45" s="120">
        <f t="shared" si="24"/>
        <v>0</v>
      </c>
    </row>
    <row r="46" spans="1:21" s="117" customFormat="1" ht="23.25" x14ac:dyDescent="0.25">
      <c r="A46" s="115">
        <f t="shared" si="32"/>
        <v>20</v>
      </c>
      <c r="B46" s="72" t="s">
        <v>61</v>
      </c>
      <c r="C46" s="31" t="s">
        <v>62</v>
      </c>
      <c r="D46" s="118">
        <v>500</v>
      </c>
      <c r="E46" s="118">
        <v>500</v>
      </c>
      <c r="F46" s="118">
        <f t="shared" si="27"/>
        <v>0</v>
      </c>
      <c r="G46" s="118">
        <v>0</v>
      </c>
      <c r="H46" s="118">
        <v>0</v>
      </c>
      <c r="I46" s="118">
        <f t="shared" si="2"/>
        <v>0</v>
      </c>
      <c r="J46" s="126"/>
      <c r="K46" s="118">
        <f t="shared" si="4"/>
        <v>41.666666666666664</v>
      </c>
      <c r="L46" s="118">
        <f t="shared" si="5"/>
        <v>-41.666666666666664</v>
      </c>
      <c r="M46" s="126">
        <f t="shared" si="6"/>
        <v>0</v>
      </c>
      <c r="N46" s="126">
        <f t="shared" si="7"/>
        <v>0</v>
      </c>
      <c r="O46" s="118">
        <v>0</v>
      </c>
      <c r="P46" s="119">
        <f t="shared" si="28"/>
        <v>0</v>
      </c>
      <c r="Q46" s="120"/>
    </row>
    <row r="47" spans="1:21" s="117" customFormat="1" ht="29.25" customHeight="1" x14ac:dyDescent="0.25">
      <c r="A47" s="115">
        <f t="shared" si="32"/>
        <v>21</v>
      </c>
      <c r="B47" s="60" t="s">
        <v>8</v>
      </c>
      <c r="C47" s="116" t="s">
        <v>20</v>
      </c>
      <c r="D47" s="118">
        <v>1700</v>
      </c>
      <c r="E47" s="118">
        <v>1700</v>
      </c>
      <c r="F47" s="118">
        <f t="shared" si="27"/>
        <v>1821.1769999999999</v>
      </c>
      <c r="G47" s="118">
        <v>1821.1769999999999</v>
      </c>
      <c r="H47" s="118">
        <v>1500</v>
      </c>
      <c r="I47" s="118">
        <f t="shared" si="2"/>
        <v>321.17699999999991</v>
      </c>
      <c r="J47" s="126">
        <f t="shared" si="3"/>
        <v>121.4118</v>
      </c>
      <c r="K47" s="118">
        <f t="shared" si="4"/>
        <v>141.66666666666666</v>
      </c>
      <c r="L47" s="118">
        <f t="shared" si="5"/>
        <v>1679.5103333333332</v>
      </c>
      <c r="M47" s="126">
        <f t="shared" si="6"/>
        <v>1285.5367058823531</v>
      </c>
      <c r="N47" s="126">
        <f t="shared" si="7"/>
        <v>107.1280588235294</v>
      </c>
      <c r="O47" s="118">
        <v>1390.5530000000001</v>
      </c>
      <c r="P47" s="119">
        <f t="shared" si="28"/>
        <v>430.6239999999998</v>
      </c>
      <c r="Q47" s="120">
        <f>F47/O47*100</f>
        <v>130.96782359248442</v>
      </c>
      <c r="U47" s="117">
        <v>246438.04</v>
      </c>
    </row>
    <row r="48" spans="1:21" s="117" customFormat="1" ht="117" x14ac:dyDescent="0.25">
      <c r="A48" s="115">
        <f t="shared" si="32"/>
        <v>22</v>
      </c>
      <c r="B48" s="60" t="s">
        <v>53</v>
      </c>
      <c r="C48" s="116" t="s">
        <v>47</v>
      </c>
      <c r="D48" s="118">
        <v>2500</v>
      </c>
      <c r="E48" s="118">
        <v>2500</v>
      </c>
      <c r="F48" s="118">
        <f t="shared" si="27"/>
        <v>69.647000000000006</v>
      </c>
      <c r="G48" s="118">
        <v>69.647000000000006</v>
      </c>
      <c r="H48" s="118">
        <v>69</v>
      </c>
      <c r="I48" s="118">
        <f t="shared" si="2"/>
        <v>0.64700000000000557</v>
      </c>
      <c r="J48" s="126">
        <f t="shared" si="3"/>
        <v>100.93768115942029</v>
      </c>
      <c r="K48" s="118">
        <f t="shared" si="4"/>
        <v>208.33333333333334</v>
      </c>
      <c r="L48" s="118">
        <f t="shared" si="5"/>
        <v>-138.68633333333332</v>
      </c>
      <c r="M48" s="126">
        <f t="shared" si="6"/>
        <v>33.430560000000007</v>
      </c>
      <c r="N48" s="126">
        <f t="shared" si="7"/>
        <v>2.7858800000000001</v>
      </c>
      <c r="O48" s="118">
        <v>126.11199999999999</v>
      </c>
      <c r="P48" s="119">
        <f t="shared" si="28"/>
        <v>-56.464999999999989</v>
      </c>
      <c r="Q48" s="120">
        <f>F48/O48*100</f>
        <v>55.226306774930222</v>
      </c>
    </row>
    <row r="49" spans="1:24" s="117" customFormat="1" ht="58.5" x14ac:dyDescent="0.25">
      <c r="A49" s="115">
        <f t="shared" si="32"/>
        <v>23</v>
      </c>
      <c r="B49" s="60" t="s">
        <v>118</v>
      </c>
      <c r="C49" s="116" t="s">
        <v>117</v>
      </c>
      <c r="D49" s="118">
        <v>8.5</v>
      </c>
      <c r="E49" s="118">
        <v>8.5</v>
      </c>
      <c r="F49" s="118">
        <f t="shared" si="27"/>
        <v>0.64500000000000002</v>
      </c>
      <c r="G49" s="118">
        <v>0.64500000000000002</v>
      </c>
      <c r="H49" s="118">
        <v>0.6</v>
      </c>
      <c r="I49" s="118">
        <f t="shared" si="2"/>
        <v>4.500000000000004E-2</v>
      </c>
      <c r="J49" s="126">
        <f t="shared" si="3"/>
        <v>107.50000000000001</v>
      </c>
      <c r="K49" s="118">
        <f t="shared" si="4"/>
        <v>0.70833333333333337</v>
      </c>
      <c r="L49" s="118">
        <f t="shared" si="5"/>
        <v>-6.3333333333333353E-2</v>
      </c>
      <c r="M49" s="126">
        <f t="shared" si="6"/>
        <v>91.058823529411754</v>
      </c>
      <c r="N49" s="126">
        <f t="shared" si="7"/>
        <v>7.5882352941176467</v>
      </c>
      <c r="O49" s="118">
        <v>0</v>
      </c>
      <c r="P49" s="119">
        <f t="shared" si="28"/>
        <v>0.64500000000000002</v>
      </c>
      <c r="Q49" s="120"/>
      <c r="S49" s="54">
        <f>F51-F47</f>
        <v>506257.52800000005</v>
      </c>
      <c r="T49" s="54">
        <f>O51-O47</f>
        <v>425355.28700000007</v>
      </c>
      <c r="U49" s="55">
        <f>S49/T49</f>
        <v>1.1901992133931085</v>
      </c>
    </row>
    <row r="50" spans="1:24" s="117" customFormat="1" ht="39" x14ac:dyDescent="0.25">
      <c r="A50" s="115">
        <f t="shared" si="32"/>
        <v>24</v>
      </c>
      <c r="B50" s="60" t="s">
        <v>82</v>
      </c>
      <c r="C50" s="116" t="s">
        <v>81</v>
      </c>
      <c r="D50" s="118">
        <v>0.1</v>
      </c>
      <c r="E50" s="118">
        <v>0.1</v>
      </c>
      <c r="F50" s="118">
        <f t="shared" si="27"/>
        <v>0</v>
      </c>
      <c r="G50" s="118">
        <v>0</v>
      </c>
      <c r="H50" s="118">
        <v>0</v>
      </c>
      <c r="I50" s="118">
        <f t="shared" si="2"/>
        <v>0</v>
      </c>
      <c r="J50" s="126"/>
      <c r="K50" s="118">
        <f t="shared" si="4"/>
        <v>8.3333333333333332E-3</v>
      </c>
      <c r="L50" s="118">
        <f t="shared" si="5"/>
        <v>-8.3333333333333332E-3</v>
      </c>
      <c r="M50" s="126">
        <f t="shared" si="6"/>
        <v>0</v>
      </c>
      <c r="N50" s="126">
        <f t="shared" si="7"/>
        <v>0</v>
      </c>
      <c r="O50" s="118">
        <v>0</v>
      </c>
      <c r="P50" s="119">
        <f t="shared" si="28"/>
        <v>0</v>
      </c>
      <c r="Q50" s="120"/>
    </row>
    <row r="51" spans="1:24" s="165" customFormat="1" ht="34.5" customHeight="1" x14ac:dyDescent="0.3">
      <c r="A51" s="159" t="s">
        <v>151</v>
      </c>
      <c r="B51" s="160"/>
      <c r="C51" s="161"/>
      <c r="D51" s="162">
        <f>D7+D8+D9+D14+D22+D28+D29+D30+D31+D32+D33+D34+D37+D43+D44+D45+D46+D47+D48+D50+D49+D36+D35+D42</f>
        <v>6249303.0779999988</v>
      </c>
      <c r="E51" s="162">
        <f>E7+E8+E9+E14+E22+E28+E29+E30+E31+E32+E33+E34+E37+E43+E44+E45+E46+E47+E48+E50+E49+E36+E35+E42</f>
        <v>6249303.0779999988</v>
      </c>
      <c r="F51" s="162">
        <f t="shared" si="27"/>
        <v>508078.70500000007</v>
      </c>
      <c r="G51" s="162">
        <f>G7+G8+G9+G14+G22+G28+G29+G30+G31+G32+G33+G34+G37+G43+G44+G45+G46+G47+G48+G50+G49+G36+G35+G21</f>
        <v>508078.70500000007</v>
      </c>
      <c r="H51" s="162">
        <f>H7+H8+H9+H14+H22+H28+H29+H30+H31+H32+H33+H34+H37+H43+H44+H45+H46+H47+H48+H50+H49+H36+H35</f>
        <v>332421.69999999995</v>
      </c>
      <c r="I51" s="162">
        <f t="shared" si="2"/>
        <v>175657.00500000012</v>
      </c>
      <c r="J51" s="163">
        <f t="shared" si="3"/>
        <v>152.84161804118085</v>
      </c>
      <c r="K51" s="162">
        <f>K7+K8+K9+K14+K22+K28+K29+K30+K31+K32+K33+K34+K37+K43+K44+K45+K46+K47+K48+K50+K49+K36+K35+K21+K42</f>
        <v>520775.25649999996</v>
      </c>
      <c r="L51" s="162">
        <f t="shared" si="5"/>
        <v>-12696.551499999885</v>
      </c>
      <c r="M51" s="163">
        <f t="shared" si="6"/>
        <v>97.561990255579687</v>
      </c>
      <c r="N51" s="163">
        <f t="shared" si="7"/>
        <v>8.13016585463164</v>
      </c>
      <c r="O51" s="162">
        <f>O7+O8+O9+O14+O22+O28+O29+O30+O31+O32+O33+O34+O37+O43+O44+O45+O46+O47+O48+O50+O49+O36+O35+O21</f>
        <v>426745.84000000008</v>
      </c>
      <c r="P51" s="61">
        <f t="shared" si="28"/>
        <v>81332.864999999991</v>
      </c>
      <c r="Q51" s="62">
        <f>F51/O51*100</f>
        <v>119.05885362584905</v>
      </c>
      <c r="R51" s="162">
        <v>426745.84000000008</v>
      </c>
      <c r="S51" s="164">
        <f>R51-O51</f>
        <v>0</v>
      </c>
      <c r="V51" s="164" t="e">
        <f>#REF!-#REF!-#REF!</f>
        <v>#REF!</v>
      </c>
      <c r="X51" s="165">
        <v>294547.38299999997</v>
      </c>
    </row>
    <row r="52" spans="1:24" s="9" customFormat="1" ht="23.25" x14ac:dyDescent="0.25">
      <c r="A52" s="23">
        <v>1</v>
      </c>
      <c r="B52" s="137" t="s">
        <v>137</v>
      </c>
      <c r="C52" s="24" t="s">
        <v>55</v>
      </c>
      <c r="D52" s="122">
        <v>599998.4</v>
      </c>
      <c r="E52" s="122">
        <v>599998.4</v>
      </c>
      <c r="F52" s="118">
        <f t="shared" si="27"/>
        <v>68639.8</v>
      </c>
      <c r="G52" s="118">
        <v>68639.8</v>
      </c>
      <c r="H52" s="118">
        <v>68639.8</v>
      </c>
      <c r="I52" s="118">
        <f t="shared" si="2"/>
        <v>0</v>
      </c>
      <c r="J52" s="126">
        <f t="shared" si="3"/>
        <v>100</v>
      </c>
      <c r="K52" s="118">
        <f>H52</f>
        <v>68639.8</v>
      </c>
      <c r="L52" s="118">
        <f t="shared" si="5"/>
        <v>0</v>
      </c>
      <c r="M52" s="126">
        <f t="shared" si="6"/>
        <v>100</v>
      </c>
      <c r="N52" s="126">
        <f t="shared" si="7"/>
        <v>11.439997173325796</v>
      </c>
      <c r="O52" s="118">
        <v>63808.4</v>
      </c>
      <c r="P52" s="119">
        <f t="shared" si="28"/>
        <v>4831.4000000000015</v>
      </c>
      <c r="Q52" s="120">
        <f>F52/O52*100</f>
        <v>107.57173036778858</v>
      </c>
      <c r="R52" s="36"/>
      <c r="S52" s="36"/>
      <c r="T52" s="36"/>
      <c r="U52" s="38"/>
    </row>
    <row r="53" spans="1:24" s="9" customFormat="1" ht="37.5" x14ac:dyDescent="0.25">
      <c r="A53" s="23">
        <f>A52+1</f>
        <v>2</v>
      </c>
      <c r="B53" s="137" t="s">
        <v>180</v>
      </c>
      <c r="C53" s="24" t="s">
        <v>179</v>
      </c>
      <c r="D53" s="122"/>
      <c r="E53" s="122">
        <v>3529.8</v>
      </c>
      <c r="F53" s="118">
        <f t="shared" si="27"/>
        <v>353</v>
      </c>
      <c r="G53" s="118">
        <v>353</v>
      </c>
      <c r="H53" s="118">
        <v>353</v>
      </c>
      <c r="I53" s="118">
        <f t="shared" si="2"/>
        <v>0</v>
      </c>
      <c r="J53" s="126">
        <f t="shared" si="3"/>
        <v>100</v>
      </c>
      <c r="K53" s="118">
        <f>H53</f>
        <v>353</v>
      </c>
      <c r="L53" s="118">
        <f t="shared" ref="L53" si="33">F53-K53</f>
        <v>0</v>
      </c>
      <c r="M53" s="126">
        <f t="shared" ref="M53" si="34">F53/K53*100</f>
        <v>100</v>
      </c>
      <c r="N53" s="126">
        <f t="shared" ref="N53" si="35">F53/E53*100</f>
        <v>10.00056660434019</v>
      </c>
      <c r="O53" s="118"/>
      <c r="P53" s="119">
        <f t="shared" si="28"/>
        <v>353</v>
      </c>
      <c r="Q53" s="120"/>
      <c r="R53" s="36"/>
      <c r="S53" s="36"/>
      <c r="T53" s="36"/>
      <c r="U53" s="38"/>
    </row>
    <row r="54" spans="1:24" s="9" customFormat="1" ht="56.25" x14ac:dyDescent="0.25">
      <c r="A54" s="23">
        <f t="shared" ref="A54:A57" si="36">A53+1</f>
        <v>3</v>
      </c>
      <c r="B54" s="137" t="s">
        <v>185</v>
      </c>
      <c r="C54" s="24" t="s">
        <v>184</v>
      </c>
      <c r="D54" s="122"/>
      <c r="E54" s="122">
        <v>25364.7</v>
      </c>
      <c r="F54" s="118">
        <f t="shared" si="27"/>
        <v>0</v>
      </c>
      <c r="G54" s="118"/>
      <c r="H54" s="118"/>
      <c r="I54" s="118"/>
      <c r="J54" s="126"/>
      <c r="K54" s="118">
        <f>H54</f>
        <v>0</v>
      </c>
      <c r="L54" s="118">
        <f t="shared" ref="L54" si="37">F54-K54</f>
        <v>0</v>
      </c>
      <c r="M54" s="126"/>
      <c r="N54" s="126">
        <f t="shared" ref="N54" si="38">F54/E54*100</f>
        <v>0</v>
      </c>
      <c r="O54" s="118"/>
      <c r="P54" s="119">
        <f t="shared" si="28"/>
        <v>0</v>
      </c>
      <c r="Q54" s="120"/>
      <c r="R54" s="36"/>
      <c r="S54" s="36"/>
      <c r="T54" s="36"/>
      <c r="U54" s="38"/>
    </row>
    <row r="55" spans="1:24" s="9" customFormat="1" ht="37.5" x14ac:dyDescent="0.25">
      <c r="A55" s="23">
        <f t="shared" si="36"/>
        <v>4</v>
      </c>
      <c r="B55" s="137" t="s">
        <v>182</v>
      </c>
      <c r="C55" s="24" t="s">
        <v>181</v>
      </c>
      <c r="D55" s="122"/>
      <c r="E55" s="122">
        <v>37282</v>
      </c>
      <c r="F55" s="118">
        <f t="shared" si="27"/>
        <v>6048.4</v>
      </c>
      <c r="G55" s="118">
        <v>6048.4</v>
      </c>
      <c r="H55" s="118">
        <v>6048.4</v>
      </c>
      <c r="I55" s="118">
        <f t="shared" si="2"/>
        <v>0</v>
      </c>
      <c r="J55" s="126">
        <f t="shared" si="3"/>
        <v>100</v>
      </c>
      <c r="K55" s="118">
        <f>H55</f>
        <v>6048.4</v>
      </c>
      <c r="L55" s="118">
        <f t="shared" ref="L55" si="39">F55-K55</f>
        <v>0</v>
      </c>
      <c r="M55" s="126">
        <f t="shared" ref="M55" si="40">F55/K55*100</f>
        <v>100</v>
      </c>
      <c r="N55" s="126">
        <f t="shared" ref="N55" si="41">F55/E55*100</f>
        <v>16.223378574110832</v>
      </c>
      <c r="O55" s="118"/>
      <c r="P55" s="119">
        <f t="shared" si="28"/>
        <v>6048.4</v>
      </c>
      <c r="Q55" s="120"/>
      <c r="R55" s="36"/>
      <c r="S55" s="36"/>
      <c r="T55" s="36"/>
      <c r="U55" s="38"/>
    </row>
    <row r="56" spans="1:24" s="9" customFormat="1" ht="37.5" x14ac:dyDescent="0.25">
      <c r="A56" s="23">
        <f t="shared" si="36"/>
        <v>5</v>
      </c>
      <c r="B56" s="138" t="s">
        <v>138</v>
      </c>
      <c r="C56" s="93" t="s">
        <v>114</v>
      </c>
      <c r="D56" s="122">
        <v>18676.11</v>
      </c>
      <c r="E56" s="122">
        <v>18676.11</v>
      </c>
      <c r="F56" s="118">
        <f t="shared" si="27"/>
        <v>2136.527</v>
      </c>
      <c r="G56" s="118">
        <v>2136.527</v>
      </c>
      <c r="H56" s="118">
        <v>2136.527</v>
      </c>
      <c r="I56" s="118">
        <f t="shared" si="2"/>
        <v>0</v>
      </c>
      <c r="J56" s="126">
        <f t="shared" si="3"/>
        <v>100</v>
      </c>
      <c r="K56" s="118">
        <f t="shared" ref="K56:K63" si="42">H56</f>
        <v>2136.527</v>
      </c>
      <c r="L56" s="118">
        <f t="shared" si="5"/>
        <v>0</v>
      </c>
      <c r="M56" s="126">
        <f t="shared" si="6"/>
        <v>100</v>
      </c>
      <c r="N56" s="126">
        <f t="shared" si="7"/>
        <v>11.439892996989201</v>
      </c>
      <c r="O56" s="118">
        <v>1701.0619999999999</v>
      </c>
      <c r="P56" s="119">
        <f t="shared" si="28"/>
        <v>435.46500000000015</v>
      </c>
      <c r="Q56" s="120">
        <f>F56/O56*100</f>
        <v>125.59959601707639</v>
      </c>
    </row>
    <row r="57" spans="1:24" s="9" customFormat="1" ht="37.5" hidden="1" x14ac:dyDescent="0.25">
      <c r="A57" s="23">
        <f t="shared" si="36"/>
        <v>6</v>
      </c>
      <c r="B57" s="138" t="s">
        <v>139</v>
      </c>
      <c r="C57" s="93">
        <v>41051200</v>
      </c>
      <c r="D57" s="122"/>
      <c r="E57" s="122"/>
      <c r="F57" s="118">
        <f t="shared" si="27"/>
        <v>0</v>
      </c>
      <c r="G57" s="118">
        <v>0</v>
      </c>
      <c r="H57" s="118">
        <v>0</v>
      </c>
      <c r="I57" s="118">
        <f t="shared" si="2"/>
        <v>0</v>
      </c>
      <c r="J57" s="126"/>
      <c r="K57" s="118">
        <f t="shared" si="42"/>
        <v>0</v>
      </c>
      <c r="L57" s="118">
        <f t="shared" si="5"/>
        <v>0</v>
      </c>
      <c r="M57" s="126"/>
      <c r="N57" s="126"/>
      <c r="O57" s="118">
        <v>0</v>
      </c>
      <c r="P57" s="119">
        <f t="shared" si="28"/>
        <v>0</v>
      </c>
      <c r="Q57" s="120"/>
    </row>
    <row r="58" spans="1:24" s="9" customFormat="1" ht="23.25" x14ac:dyDescent="0.25">
      <c r="A58" s="23">
        <v>6</v>
      </c>
      <c r="B58" s="139" t="s">
        <v>140</v>
      </c>
      <c r="C58" s="93" t="s">
        <v>106</v>
      </c>
      <c r="D58" s="122">
        <f>SUM(D59:D63)</f>
        <v>1644</v>
      </c>
      <c r="E58" s="122">
        <f>SUM(E59:E63)</f>
        <v>2275.127</v>
      </c>
      <c r="F58" s="118">
        <f t="shared" si="27"/>
        <v>0</v>
      </c>
      <c r="G58" s="118">
        <f>SUM(G59:G63)</f>
        <v>0</v>
      </c>
      <c r="H58" s="118">
        <f>SUM(H59:H63)</f>
        <v>216.21699999999998</v>
      </c>
      <c r="I58" s="118">
        <f t="shared" si="2"/>
        <v>-216.21699999999998</v>
      </c>
      <c r="J58" s="126">
        <f t="shared" si="3"/>
        <v>0</v>
      </c>
      <c r="K58" s="118">
        <f t="shared" si="42"/>
        <v>216.21699999999998</v>
      </c>
      <c r="L58" s="118">
        <f t="shared" si="5"/>
        <v>-216.21699999999998</v>
      </c>
      <c r="M58" s="126">
        <f t="shared" si="6"/>
        <v>0</v>
      </c>
      <c r="N58" s="126">
        <f t="shared" si="7"/>
        <v>0</v>
      </c>
      <c r="O58" s="118">
        <f>SUM(O59:O63)</f>
        <v>0</v>
      </c>
      <c r="P58" s="119">
        <f t="shared" si="28"/>
        <v>0</v>
      </c>
      <c r="Q58" s="120"/>
      <c r="R58" s="118"/>
      <c r="S58" s="118"/>
    </row>
    <row r="59" spans="1:24" s="35" customFormat="1" ht="37.5" x14ac:dyDescent="0.25">
      <c r="A59" s="34" t="s">
        <v>187</v>
      </c>
      <c r="B59" s="140" t="s">
        <v>141</v>
      </c>
      <c r="C59" s="71"/>
      <c r="D59" s="123">
        <v>48</v>
      </c>
      <c r="E59" s="123">
        <v>48</v>
      </c>
      <c r="F59" s="121">
        <f t="shared" si="27"/>
        <v>0</v>
      </c>
      <c r="G59" s="121">
        <v>0</v>
      </c>
      <c r="H59" s="121">
        <v>4</v>
      </c>
      <c r="I59" s="121">
        <f t="shared" si="2"/>
        <v>-4</v>
      </c>
      <c r="J59" s="108">
        <f t="shared" si="3"/>
        <v>0</v>
      </c>
      <c r="K59" s="121">
        <f t="shared" si="42"/>
        <v>4</v>
      </c>
      <c r="L59" s="121">
        <f t="shared" si="5"/>
        <v>-4</v>
      </c>
      <c r="M59" s="108">
        <f t="shared" si="6"/>
        <v>0</v>
      </c>
      <c r="N59" s="108">
        <f t="shared" si="7"/>
        <v>0</v>
      </c>
      <c r="O59" s="121">
        <v>0</v>
      </c>
      <c r="P59" s="83">
        <f t="shared" si="28"/>
        <v>0</v>
      </c>
      <c r="Q59" s="84"/>
    </row>
    <row r="60" spans="1:24" s="35" customFormat="1" ht="37.5" x14ac:dyDescent="0.25">
      <c r="A60" s="34" t="s">
        <v>188</v>
      </c>
      <c r="B60" s="140" t="s">
        <v>142</v>
      </c>
      <c r="C60" s="71"/>
      <c r="D60" s="123">
        <v>1246.7</v>
      </c>
      <c r="E60" s="123">
        <v>1246.7</v>
      </c>
      <c r="F60" s="121">
        <f t="shared" si="27"/>
        <v>0</v>
      </c>
      <c r="G60" s="121">
        <v>0</v>
      </c>
      <c r="H60" s="121">
        <v>104</v>
      </c>
      <c r="I60" s="121">
        <f t="shared" si="2"/>
        <v>-104</v>
      </c>
      <c r="J60" s="108">
        <f t="shared" si="3"/>
        <v>0</v>
      </c>
      <c r="K60" s="121">
        <f t="shared" si="42"/>
        <v>104</v>
      </c>
      <c r="L60" s="121">
        <f t="shared" si="5"/>
        <v>-104</v>
      </c>
      <c r="M60" s="108">
        <f t="shared" si="6"/>
        <v>0</v>
      </c>
      <c r="N60" s="108">
        <f t="shared" si="7"/>
        <v>0</v>
      </c>
      <c r="O60" s="121">
        <v>0</v>
      </c>
      <c r="P60" s="83">
        <f t="shared" si="28"/>
        <v>0</v>
      </c>
      <c r="Q60" s="84"/>
    </row>
    <row r="61" spans="1:24" s="35" customFormat="1" ht="56.25" x14ac:dyDescent="0.25">
      <c r="A61" s="34" t="s">
        <v>189</v>
      </c>
      <c r="B61" s="140" t="s">
        <v>143</v>
      </c>
      <c r="C61" s="71"/>
      <c r="D61" s="123">
        <v>349.3</v>
      </c>
      <c r="E61" s="123">
        <v>349.3</v>
      </c>
      <c r="F61" s="121">
        <f t="shared" si="27"/>
        <v>0</v>
      </c>
      <c r="G61" s="121">
        <v>0</v>
      </c>
      <c r="H61" s="121">
        <v>58.216999999999999</v>
      </c>
      <c r="I61" s="121">
        <f t="shared" si="2"/>
        <v>-58.216999999999999</v>
      </c>
      <c r="J61" s="108">
        <f t="shared" si="3"/>
        <v>0</v>
      </c>
      <c r="K61" s="121">
        <f t="shared" si="42"/>
        <v>58.216999999999999</v>
      </c>
      <c r="L61" s="121">
        <f t="shared" si="5"/>
        <v>-58.216999999999999</v>
      </c>
      <c r="M61" s="108">
        <f t="shared" si="6"/>
        <v>0</v>
      </c>
      <c r="N61" s="108">
        <f t="shared" si="7"/>
        <v>0</v>
      </c>
      <c r="O61" s="121">
        <v>0</v>
      </c>
      <c r="P61" s="83">
        <f t="shared" si="28"/>
        <v>0</v>
      </c>
      <c r="Q61" s="84"/>
    </row>
    <row r="62" spans="1:24" s="35" customFormat="1" ht="75" x14ac:dyDescent="0.25">
      <c r="A62" s="34" t="s">
        <v>190</v>
      </c>
      <c r="B62" s="140" t="s">
        <v>183</v>
      </c>
      <c r="C62" s="71"/>
      <c r="D62" s="123"/>
      <c r="E62" s="123">
        <v>327.99299999999999</v>
      </c>
      <c r="F62" s="121">
        <f t="shared" si="27"/>
        <v>0</v>
      </c>
      <c r="G62" s="121">
        <v>0</v>
      </c>
      <c r="H62" s="121">
        <v>50</v>
      </c>
      <c r="I62" s="121">
        <f t="shared" si="2"/>
        <v>-50</v>
      </c>
      <c r="J62" s="108">
        <f t="shared" si="3"/>
        <v>0</v>
      </c>
      <c r="K62" s="121">
        <f t="shared" si="42"/>
        <v>50</v>
      </c>
      <c r="L62" s="121">
        <f t="shared" si="5"/>
        <v>-50</v>
      </c>
      <c r="M62" s="108">
        <f t="shared" si="6"/>
        <v>0</v>
      </c>
      <c r="N62" s="108"/>
      <c r="O62" s="121">
        <v>0</v>
      </c>
      <c r="P62" s="83">
        <f t="shared" si="28"/>
        <v>0</v>
      </c>
      <c r="Q62" s="84"/>
    </row>
    <row r="63" spans="1:24" s="35" customFormat="1" ht="56.25" x14ac:dyDescent="0.25">
      <c r="A63" s="34" t="s">
        <v>191</v>
      </c>
      <c r="B63" s="140" t="s">
        <v>154</v>
      </c>
      <c r="C63" s="71"/>
      <c r="D63" s="123"/>
      <c r="E63" s="123">
        <v>303.13400000000001</v>
      </c>
      <c r="F63" s="121">
        <f t="shared" si="27"/>
        <v>0</v>
      </c>
      <c r="G63" s="121">
        <v>0</v>
      </c>
      <c r="H63" s="121">
        <v>0</v>
      </c>
      <c r="I63" s="121">
        <f t="shared" si="2"/>
        <v>0</v>
      </c>
      <c r="J63" s="108"/>
      <c r="K63" s="121">
        <f t="shared" si="42"/>
        <v>0</v>
      </c>
      <c r="L63" s="121">
        <f t="shared" si="5"/>
        <v>0</v>
      </c>
      <c r="M63" s="108"/>
      <c r="N63" s="108">
        <f t="shared" si="7"/>
        <v>0</v>
      </c>
      <c r="O63" s="121">
        <v>0</v>
      </c>
      <c r="P63" s="83">
        <f t="shared" si="28"/>
        <v>0</v>
      </c>
      <c r="Q63" s="84"/>
    </row>
    <row r="64" spans="1:24" s="40" customFormat="1" ht="27.75" customHeight="1" x14ac:dyDescent="0.3">
      <c r="A64" s="166"/>
      <c r="B64" s="41" t="s">
        <v>29</v>
      </c>
      <c r="C64" s="167"/>
      <c r="D64" s="114">
        <f>D68+D67+D66</f>
        <v>620318.51</v>
      </c>
      <c r="E64" s="114">
        <f>E68+E67+E66</f>
        <v>687126.13699999999</v>
      </c>
      <c r="F64" s="114">
        <f t="shared" si="27"/>
        <v>77177.726999999999</v>
      </c>
      <c r="G64" s="114">
        <f t="shared" ref="G64" si="43">G68+G67+G66</f>
        <v>77177.726999999999</v>
      </c>
      <c r="H64" s="114">
        <f>H68+H67+H66</f>
        <v>77393.944000000003</v>
      </c>
      <c r="I64" s="114">
        <f t="shared" si="2"/>
        <v>-216.21700000000419</v>
      </c>
      <c r="J64" s="106">
        <f t="shared" si="3"/>
        <v>99.720628011928156</v>
      </c>
      <c r="K64" s="114">
        <f>K68+K67+K66</f>
        <v>77393.944000000003</v>
      </c>
      <c r="L64" s="114">
        <f t="shared" si="5"/>
        <v>-216.21700000000419</v>
      </c>
      <c r="M64" s="106">
        <f t="shared" si="6"/>
        <v>99.720628011928156</v>
      </c>
      <c r="N64" s="106">
        <f t="shared" si="7"/>
        <v>11.231959147553138</v>
      </c>
      <c r="O64" s="114">
        <f t="shared" ref="O64" si="44">O68+O67+O66</f>
        <v>65509.462</v>
      </c>
      <c r="P64" s="61">
        <f t="shared" si="28"/>
        <v>11668.264999999999</v>
      </c>
      <c r="Q64" s="62">
        <f>F64/O64*100</f>
        <v>117.81157201382604</v>
      </c>
    </row>
    <row r="65" spans="1:22" s="12" customFormat="1" ht="23.25" x14ac:dyDescent="0.25">
      <c r="A65" s="11"/>
      <c r="B65" s="102" t="s">
        <v>93</v>
      </c>
      <c r="C65" s="10"/>
      <c r="D65" s="124"/>
      <c r="E65" s="124"/>
      <c r="F65" s="124"/>
      <c r="G65" s="124"/>
      <c r="H65" s="124"/>
      <c r="I65" s="124"/>
      <c r="J65" s="109"/>
      <c r="K65" s="124"/>
      <c r="L65" s="124"/>
      <c r="M65" s="109"/>
      <c r="N65" s="109"/>
      <c r="O65" s="124"/>
      <c r="P65" s="61"/>
      <c r="Q65" s="62"/>
    </row>
    <row r="66" spans="1:22" s="12" customFormat="1" ht="22.5" hidden="1" customHeight="1" x14ac:dyDescent="0.25">
      <c r="A66" s="11"/>
      <c r="B66" s="95" t="s">
        <v>136</v>
      </c>
      <c r="C66" s="25"/>
      <c r="D66" s="114"/>
      <c r="E66" s="114"/>
      <c r="F66" s="114">
        <f>SUM(G66:G66)</f>
        <v>0</v>
      </c>
      <c r="G66" s="114"/>
      <c r="H66" s="114"/>
      <c r="I66" s="114"/>
      <c r="J66" s="106"/>
      <c r="K66" s="114"/>
      <c r="L66" s="114">
        <f t="shared" si="5"/>
        <v>0</v>
      </c>
      <c r="M66" s="106"/>
      <c r="N66" s="106"/>
      <c r="O66" s="114"/>
      <c r="P66" s="61"/>
      <c r="Q66" s="62"/>
    </row>
    <row r="67" spans="1:22" s="12" customFormat="1" ht="22.5" hidden="1" customHeight="1" x14ac:dyDescent="0.25">
      <c r="A67" s="11"/>
      <c r="B67" s="95" t="s">
        <v>107</v>
      </c>
      <c r="C67" s="25"/>
      <c r="D67" s="114"/>
      <c r="E67" s="114"/>
      <c r="F67" s="114">
        <f>SUM(G67:G67)</f>
        <v>0</v>
      </c>
      <c r="G67" s="114"/>
      <c r="H67" s="114"/>
      <c r="I67" s="114"/>
      <c r="J67" s="106"/>
      <c r="K67" s="114"/>
      <c r="L67" s="114">
        <f t="shared" si="5"/>
        <v>0</v>
      </c>
      <c r="M67" s="106"/>
      <c r="N67" s="106"/>
      <c r="O67" s="114"/>
      <c r="P67" s="61"/>
      <c r="Q67" s="62"/>
    </row>
    <row r="68" spans="1:22" s="12" customFormat="1" ht="26.25" customHeight="1" x14ac:dyDescent="0.25">
      <c r="A68" s="11"/>
      <c r="B68" s="95" t="s">
        <v>70</v>
      </c>
      <c r="C68" s="25"/>
      <c r="D68" s="114">
        <f>D69+D70</f>
        <v>620318.51</v>
      </c>
      <c r="E68" s="114">
        <f>E69+E70</f>
        <v>687126.13699999999</v>
      </c>
      <c r="F68" s="114">
        <f>SUM(G68:G68)</f>
        <v>77177.726999999999</v>
      </c>
      <c r="G68" s="114">
        <f>G69+G70</f>
        <v>77177.726999999999</v>
      </c>
      <c r="H68" s="114">
        <f>H69+H70</f>
        <v>77393.944000000003</v>
      </c>
      <c r="I68" s="114">
        <f t="shared" si="2"/>
        <v>-216.21700000000419</v>
      </c>
      <c r="J68" s="106">
        <f t="shared" si="3"/>
        <v>99.720628011928156</v>
      </c>
      <c r="K68" s="114">
        <f>K69+K70</f>
        <v>77393.944000000003</v>
      </c>
      <c r="L68" s="114">
        <f t="shared" si="5"/>
        <v>-216.21700000000419</v>
      </c>
      <c r="M68" s="106">
        <f t="shared" si="6"/>
        <v>99.720628011928156</v>
      </c>
      <c r="N68" s="106">
        <f t="shared" si="7"/>
        <v>11.231959147553138</v>
      </c>
      <c r="O68" s="114">
        <f>O69+O70</f>
        <v>65509.462</v>
      </c>
      <c r="P68" s="61">
        <f>F68-O68</f>
        <v>11668.264999999999</v>
      </c>
      <c r="Q68" s="62">
        <f>F68/O68*100</f>
        <v>117.81157201382604</v>
      </c>
    </row>
    <row r="69" spans="1:22" s="7" customFormat="1" ht="24.75" customHeight="1" x14ac:dyDescent="0.25">
      <c r="A69" s="13"/>
      <c r="B69" s="16" t="s">
        <v>97</v>
      </c>
      <c r="C69" s="16"/>
      <c r="D69" s="123">
        <f>D52</f>
        <v>599998.4</v>
      </c>
      <c r="E69" s="123">
        <f>E52+E53+E55+E54</f>
        <v>666174.9</v>
      </c>
      <c r="F69" s="123">
        <f>SUM(G69:G69)</f>
        <v>75041.2</v>
      </c>
      <c r="G69" s="123">
        <f t="shared" ref="G69:H69" si="45">G52+G53+G55+G54</f>
        <v>75041.2</v>
      </c>
      <c r="H69" s="123">
        <f t="shared" si="45"/>
        <v>75041.2</v>
      </c>
      <c r="I69" s="123">
        <f t="shared" si="2"/>
        <v>0</v>
      </c>
      <c r="J69" s="110">
        <f t="shared" si="3"/>
        <v>100</v>
      </c>
      <c r="K69" s="123">
        <f>K52+K53+K55+K54</f>
        <v>75041.2</v>
      </c>
      <c r="L69" s="123">
        <f t="shared" si="5"/>
        <v>0</v>
      </c>
      <c r="M69" s="110">
        <f t="shared" si="6"/>
        <v>100</v>
      </c>
      <c r="N69" s="110">
        <f t="shared" si="7"/>
        <v>11.264489250495627</v>
      </c>
      <c r="O69" s="123">
        <f>O52</f>
        <v>63808.4</v>
      </c>
      <c r="P69" s="83">
        <f>F69-O69</f>
        <v>11232.799999999996</v>
      </c>
      <c r="Q69" s="84">
        <f>F69/O69*100</f>
        <v>117.60395183079343</v>
      </c>
    </row>
    <row r="70" spans="1:22" s="7" customFormat="1" ht="33.75" customHeight="1" x14ac:dyDescent="0.25">
      <c r="A70" s="13"/>
      <c r="B70" s="103" t="s">
        <v>96</v>
      </c>
      <c r="C70" s="16"/>
      <c r="D70" s="123">
        <f>D56+D58</f>
        <v>20320.11</v>
      </c>
      <c r="E70" s="123">
        <f>E56+E58</f>
        <v>20951.237000000001</v>
      </c>
      <c r="F70" s="123">
        <f>SUM(G70:G70)</f>
        <v>2136.527</v>
      </c>
      <c r="G70" s="123">
        <f>G56+G58</f>
        <v>2136.527</v>
      </c>
      <c r="H70" s="123">
        <f>H56+H58</f>
        <v>2352.7440000000001</v>
      </c>
      <c r="I70" s="123">
        <f t="shared" si="2"/>
        <v>-216.2170000000001</v>
      </c>
      <c r="J70" s="110">
        <f t="shared" si="3"/>
        <v>90.810007378618323</v>
      </c>
      <c r="K70" s="123">
        <f>K56+K58</f>
        <v>2352.7440000000001</v>
      </c>
      <c r="L70" s="123">
        <f t="shared" si="5"/>
        <v>-216.2170000000001</v>
      </c>
      <c r="M70" s="110">
        <f t="shared" si="6"/>
        <v>90.810007378618323</v>
      </c>
      <c r="N70" s="110">
        <f t="shared" si="7"/>
        <v>10.197617448554469</v>
      </c>
      <c r="O70" s="123">
        <f>O56+O58</f>
        <v>1701.0619999999999</v>
      </c>
      <c r="P70" s="83">
        <f>F70-O70</f>
        <v>435.46500000000015</v>
      </c>
      <c r="Q70" s="84">
        <f>F70/O70*100</f>
        <v>125.59959601707639</v>
      </c>
    </row>
    <row r="71" spans="1:22" s="7" customFormat="1" ht="23.25" hidden="1" x14ac:dyDescent="0.25">
      <c r="A71" s="13"/>
      <c r="B71" s="37"/>
      <c r="C71" s="16"/>
      <c r="D71" s="123"/>
      <c r="E71" s="123"/>
      <c r="F71" s="123"/>
      <c r="G71" s="123"/>
      <c r="H71" s="123"/>
      <c r="I71" s="123"/>
      <c r="J71" s="110"/>
      <c r="K71" s="123"/>
      <c r="L71" s="123"/>
      <c r="M71" s="110"/>
      <c r="N71" s="110"/>
      <c r="O71" s="123"/>
      <c r="P71" s="83"/>
      <c r="Q71" s="84"/>
    </row>
    <row r="72" spans="1:22" s="176" customFormat="1" ht="38.25" customHeight="1" x14ac:dyDescent="0.3">
      <c r="A72" s="168"/>
      <c r="B72" s="169" t="s">
        <v>28</v>
      </c>
      <c r="C72" s="170"/>
      <c r="D72" s="171">
        <f>D64+D51</f>
        <v>6869621.5879999986</v>
      </c>
      <c r="E72" s="171">
        <f>E64+E51</f>
        <v>6936429.2149999989</v>
      </c>
      <c r="F72" s="171">
        <f>SUM(G72:G72)</f>
        <v>585256.43200000003</v>
      </c>
      <c r="G72" s="171">
        <f>G64+G51</f>
        <v>585256.43200000003</v>
      </c>
      <c r="H72" s="171">
        <f>H64+H51</f>
        <v>409815.64399999997</v>
      </c>
      <c r="I72" s="171">
        <f t="shared" si="2"/>
        <v>175440.78800000006</v>
      </c>
      <c r="J72" s="172">
        <f t="shared" si="3"/>
        <v>142.80968542040335</v>
      </c>
      <c r="K72" s="171">
        <f>K64+K51</f>
        <v>598169.20049999992</v>
      </c>
      <c r="L72" s="171">
        <f t="shared" si="5"/>
        <v>-12912.768499999889</v>
      </c>
      <c r="M72" s="172">
        <f t="shared" si="6"/>
        <v>97.841284959304772</v>
      </c>
      <c r="N72" s="172">
        <f t="shared" si="7"/>
        <v>8.4374310449876067</v>
      </c>
      <c r="O72" s="171">
        <f>O64+O51</f>
        <v>492255.30200000008</v>
      </c>
      <c r="P72" s="173">
        <f>F72-O72</f>
        <v>93001.129999999946</v>
      </c>
      <c r="Q72" s="174">
        <f>F72/O72*100</f>
        <v>118.89286506862244</v>
      </c>
      <c r="R72" s="171">
        <v>492255.30200000008</v>
      </c>
      <c r="S72" s="175">
        <f>R72-O72</f>
        <v>0</v>
      </c>
      <c r="V72" s="175"/>
    </row>
    <row r="73" spans="1:22" s="9" customFormat="1" ht="20.25" customHeight="1" x14ac:dyDescent="0.25">
      <c r="A73" s="151" t="s">
        <v>9</v>
      </c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3"/>
    </row>
    <row r="74" spans="1:22" s="43" customFormat="1" ht="26.25" customHeight="1" x14ac:dyDescent="0.3">
      <c r="A74" s="23">
        <v>1</v>
      </c>
      <c r="B74" s="42" t="s">
        <v>12</v>
      </c>
      <c r="C74" s="24" t="s">
        <v>21</v>
      </c>
      <c r="D74" s="122">
        <f>D75+D76</f>
        <v>101295.21400000001</v>
      </c>
      <c r="E74" s="122">
        <f>E75+E76</f>
        <v>101295.21400000001</v>
      </c>
      <c r="F74" s="118">
        <f t="shared" ref="F74:F91" si="46">SUM(G74:G74)</f>
        <v>12555.956</v>
      </c>
      <c r="G74" s="118">
        <f t="shared" ref="G74" si="47">G75+G76</f>
        <v>12555.956</v>
      </c>
      <c r="H74" s="118">
        <f>H75+H76</f>
        <v>8441.268</v>
      </c>
      <c r="I74" s="118">
        <f t="shared" ref="I74:I93" si="48">F74-H74</f>
        <v>4114.6880000000001</v>
      </c>
      <c r="J74" s="126">
        <f t="shared" ref="J74:J93" si="49">F74/H74*100</f>
        <v>148.74490420159626</v>
      </c>
      <c r="K74" s="118">
        <f>K75</f>
        <v>8441.2678333333333</v>
      </c>
      <c r="L74" s="118">
        <f t="shared" ref="L74:L93" si="50">F74-K74</f>
        <v>4114.6881666666668</v>
      </c>
      <c r="M74" s="126">
        <f t="shared" ref="M74:M93" si="51">F74/K74*100</f>
        <v>148.74490713845572</v>
      </c>
      <c r="N74" s="126">
        <f t="shared" ref="N74:N93" si="52">F74/E74*100</f>
        <v>12.395408928204644</v>
      </c>
      <c r="O74" s="118">
        <f t="shared" ref="O74" si="53">O75+O76</f>
        <v>9018.42</v>
      </c>
      <c r="P74" s="119">
        <f t="shared" ref="P74:P91" si="54">F74-O74</f>
        <v>3537.5360000000001</v>
      </c>
      <c r="Q74" s="120">
        <f t="shared" ref="Q74:Q80" si="55">F74/O74*100</f>
        <v>139.22567367676376</v>
      </c>
    </row>
    <row r="75" spans="1:22" s="46" customFormat="1" ht="39" x14ac:dyDescent="0.3">
      <c r="A75" s="34" t="s">
        <v>112</v>
      </c>
      <c r="B75" s="70" t="s">
        <v>108</v>
      </c>
      <c r="C75" s="16" t="s">
        <v>109</v>
      </c>
      <c r="D75" s="123">
        <v>101295.21400000001</v>
      </c>
      <c r="E75" s="123">
        <v>101295.21400000001</v>
      </c>
      <c r="F75" s="121">
        <f t="shared" si="46"/>
        <v>8700.8240000000005</v>
      </c>
      <c r="G75" s="121">
        <v>8700.8240000000005</v>
      </c>
      <c r="H75" s="121">
        <v>8441.268</v>
      </c>
      <c r="I75" s="121">
        <f t="shared" si="48"/>
        <v>259.55600000000049</v>
      </c>
      <c r="J75" s="108">
        <f t="shared" si="49"/>
        <v>103.07484610132033</v>
      </c>
      <c r="K75" s="121">
        <f>E75/12*1</f>
        <v>8441.2678333333333</v>
      </c>
      <c r="L75" s="121">
        <f t="shared" si="50"/>
        <v>259.5561666666672</v>
      </c>
      <c r="M75" s="108">
        <f t="shared" si="51"/>
        <v>103.07484813645786</v>
      </c>
      <c r="N75" s="108">
        <f t="shared" si="52"/>
        <v>8.5895706780381555</v>
      </c>
      <c r="O75" s="121">
        <v>6842.0010000000002</v>
      </c>
      <c r="P75" s="83">
        <f t="shared" si="54"/>
        <v>1858.8230000000003</v>
      </c>
      <c r="Q75" s="84">
        <f t="shared" si="55"/>
        <v>127.16782707281102</v>
      </c>
    </row>
    <row r="76" spans="1:22" s="46" customFormat="1" ht="23.25" x14ac:dyDescent="0.3">
      <c r="A76" s="34" t="s">
        <v>113</v>
      </c>
      <c r="B76" s="70" t="s">
        <v>110</v>
      </c>
      <c r="C76" s="16" t="s">
        <v>111</v>
      </c>
      <c r="D76" s="123">
        <v>0</v>
      </c>
      <c r="E76" s="123">
        <v>0</v>
      </c>
      <c r="F76" s="121">
        <f t="shared" si="46"/>
        <v>3855.1320000000001</v>
      </c>
      <c r="G76" s="121">
        <v>3855.1320000000001</v>
      </c>
      <c r="H76" s="121">
        <v>0</v>
      </c>
      <c r="I76" s="121">
        <f t="shared" si="48"/>
        <v>3855.1320000000001</v>
      </c>
      <c r="J76" s="108"/>
      <c r="K76" s="121"/>
      <c r="L76" s="121">
        <f t="shared" si="50"/>
        <v>3855.1320000000001</v>
      </c>
      <c r="M76" s="108"/>
      <c r="N76" s="108"/>
      <c r="O76" s="121">
        <v>2176.4189999999999</v>
      </c>
      <c r="P76" s="83">
        <f t="shared" si="54"/>
        <v>1678.7130000000002</v>
      </c>
      <c r="Q76" s="84">
        <f t="shared" si="55"/>
        <v>177.1318849908956</v>
      </c>
    </row>
    <row r="77" spans="1:22" s="43" customFormat="1" ht="23.25" x14ac:dyDescent="0.3">
      <c r="A77" s="23">
        <v>2</v>
      </c>
      <c r="B77" s="82" t="s">
        <v>32</v>
      </c>
      <c r="C77" s="24" t="s">
        <v>31</v>
      </c>
      <c r="D77" s="122">
        <v>4040</v>
      </c>
      <c r="E77" s="122">
        <v>4040</v>
      </c>
      <c r="F77" s="118">
        <f t="shared" si="46"/>
        <v>442.51100000000002</v>
      </c>
      <c r="G77" s="118">
        <v>442.51100000000002</v>
      </c>
      <c r="H77" s="118">
        <v>430.25</v>
      </c>
      <c r="I77" s="118">
        <f t="shared" si="48"/>
        <v>12.261000000000024</v>
      </c>
      <c r="J77" s="126">
        <f t="shared" si="49"/>
        <v>102.8497385241139</v>
      </c>
      <c r="K77" s="118">
        <f t="shared" ref="K77:K78" si="56">E77/12*1</f>
        <v>336.66666666666669</v>
      </c>
      <c r="L77" s="118">
        <f t="shared" si="50"/>
        <v>105.84433333333334</v>
      </c>
      <c r="M77" s="126">
        <f t="shared" si="51"/>
        <v>131.43891089108911</v>
      </c>
      <c r="N77" s="126">
        <f t="shared" si="52"/>
        <v>10.953242574257427</v>
      </c>
      <c r="O77" s="118">
        <v>20.628</v>
      </c>
      <c r="P77" s="119">
        <f t="shared" si="54"/>
        <v>421.88300000000004</v>
      </c>
      <c r="Q77" s="120">
        <f t="shared" si="55"/>
        <v>2145.1958503005626</v>
      </c>
    </row>
    <row r="78" spans="1:22" s="43" customFormat="1" ht="43.5" customHeight="1" x14ac:dyDescent="0.3">
      <c r="A78" s="23">
        <f>A77+1</f>
        <v>3</v>
      </c>
      <c r="B78" s="42" t="s">
        <v>26</v>
      </c>
      <c r="C78" s="24" t="s">
        <v>25</v>
      </c>
      <c r="D78" s="122">
        <v>55</v>
      </c>
      <c r="E78" s="122">
        <v>55</v>
      </c>
      <c r="F78" s="118">
        <f t="shared" si="46"/>
        <v>0</v>
      </c>
      <c r="G78" s="118">
        <v>0</v>
      </c>
      <c r="H78" s="118">
        <v>0</v>
      </c>
      <c r="I78" s="118">
        <f t="shared" si="48"/>
        <v>0</v>
      </c>
      <c r="J78" s="126"/>
      <c r="K78" s="118">
        <f t="shared" si="56"/>
        <v>4.583333333333333</v>
      </c>
      <c r="L78" s="118">
        <f t="shared" si="50"/>
        <v>-4.583333333333333</v>
      </c>
      <c r="M78" s="126">
        <f t="shared" si="51"/>
        <v>0</v>
      </c>
      <c r="N78" s="126">
        <f t="shared" si="52"/>
        <v>0</v>
      </c>
      <c r="O78" s="118">
        <v>0</v>
      </c>
      <c r="P78" s="119">
        <f t="shared" si="54"/>
        <v>0</v>
      </c>
      <c r="Q78" s="120"/>
    </row>
    <row r="79" spans="1:22" s="30" customFormat="1" ht="31.5" customHeight="1" x14ac:dyDescent="0.3">
      <c r="A79" s="11">
        <f t="shared" ref="A79" si="57">A78+1</f>
        <v>4</v>
      </c>
      <c r="B79" s="15" t="s">
        <v>10</v>
      </c>
      <c r="C79" s="8"/>
      <c r="D79" s="114">
        <f>SUM(D80:D82)</f>
        <v>52024</v>
      </c>
      <c r="E79" s="114">
        <f>SUM(E80:E82)</f>
        <v>52024</v>
      </c>
      <c r="F79" s="114">
        <f t="shared" si="46"/>
        <v>7105.0069999999996</v>
      </c>
      <c r="G79" s="114">
        <f>SUM(G80:G82)</f>
        <v>7105.0069999999996</v>
      </c>
      <c r="H79" s="114">
        <f>SUM(H80:H82)</f>
        <v>7000</v>
      </c>
      <c r="I79" s="114">
        <f t="shared" si="48"/>
        <v>105.00699999999961</v>
      </c>
      <c r="J79" s="106">
        <f t="shared" si="49"/>
        <v>101.5001</v>
      </c>
      <c r="K79" s="114">
        <f>SUM(K80:K82)</f>
        <v>4335.333333333333</v>
      </c>
      <c r="L79" s="114">
        <f t="shared" si="50"/>
        <v>2769.6736666666666</v>
      </c>
      <c r="M79" s="106">
        <f t="shared" si="51"/>
        <v>163.88606027987083</v>
      </c>
      <c r="N79" s="106">
        <f t="shared" si="52"/>
        <v>13.657171689989234</v>
      </c>
      <c r="O79" s="114">
        <f>SUM(O80:O82)</f>
        <v>30538.786</v>
      </c>
      <c r="P79" s="61">
        <f t="shared" si="54"/>
        <v>-23433.779000000002</v>
      </c>
      <c r="Q79" s="62">
        <f t="shared" si="55"/>
        <v>23.265518806150315</v>
      </c>
      <c r="R79" s="44"/>
    </row>
    <row r="80" spans="1:22" s="46" customFormat="1" ht="23.25" x14ac:dyDescent="0.3">
      <c r="A80" s="13" t="s">
        <v>115</v>
      </c>
      <c r="B80" s="70" t="s">
        <v>128</v>
      </c>
      <c r="C80" s="16" t="s">
        <v>45</v>
      </c>
      <c r="D80" s="123">
        <v>0</v>
      </c>
      <c r="E80" s="123">
        <v>0</v>
      </c>
      <c r="F80" s="121">
        <f t="shared" si="46"/>
        <v>0</v>
      </c>
      <c r="G80" s="121">
        <v>0</v>
      </c>
      <c r="H80" s="121">
        <v>0</v>
      </c>
      <c r="I80" s="121">
        <f t="shared" si="48"/>
        <v>0</v>
      </c>
      <c r="J80" s="108"/>
      <c r="K80" s="121">
        <f t="shared" ref="K80:K83" si="58">E80/12*1</f>
        <v>0</v>
      </c>
      <c r="L80" s="121">
        <f t="shared" si="50"/>
        <v>0</v>
      </c>
      <c r="M80" s="108"/>
      <c r="N80" s="108"/>
      <c r="O80" s="121">
        <v>48</v>
      </c>
      <c r="P80" s="83">
        <f t="shared" si="54"/>
        <v>-48</v>
      </c>
      <c r="Q80" s="84">
        <f t="shared" si="55"/>
        <v>0</v>
      </c>
    </row>
    <row r="81" spans="1:19" s="46" customFormat="1" ht="30" customHeight="1" x14ac:dyDescent="0.3">
      <c r="A81" s="13" t="s">
        <v>116</v>
      </c>
      <c r="B81" s="70" t="s">
        <v>37</v>
      </c>
      <c r="C81" s="16" t="s">
        <v>22</v>
      </c>
      <c r="D81" s="123">
        <v>4024</v>
      </c>
      <c r="E81" s="123">
        <v>4024</v>
      </c>
      <c r="F81" s="121">
        <f t="shared" si="46"/>
        <v>0</v>
      </c>
      <c r="G81" s="121">
        <v>0</v>
      </c>
      <c r="H81" s="121">
        <v>0</v>
      </c>
      <c r="I81" s="121">
        <f t="shared" si="48"/>
        <v>0</v>
      </c>
      <c r="J81" s="108"/>
      <c r="K81" s="121">
        <f t="shared" si="58"/>
        <v>335.33333333333331</v>
      </c>
      <c r="L81" s="121">
        <f t="shared" si="50"/>
        <v>-335.33333333333331</v>
      </c>
      <c r="M81" s="108">
        <f t="shared" si="51"/>
        <v>0</v>
      </c>
      <c r="N81" s="108">
        <f t="shared" si="52"/>
        <v>0</v>
      </c>
      <c r="O81" s="121">
        <v>0</v>
      </c>
      <c r="P81" s="83">
        <f t="shared" si="54"/>
        <v>0</v>
      </c>
      <c r="Q81" s="84"/>
    </row>
    <row r="82" spans="1:19" s="45" customFormat="1" ht="30" customHeight="1" x14ac:dyDescent="0.3">
      <c r="A82" s="13" t="s">
        <v>160</v>
      </c>
      <c r="B82" s="37" t="s">
        <v>65</v>
      </c>
      <c r="C82" s="16" t="s">
        <v>43</v>
      </c>
      <c r="D82" s="123">
        <v>48000</v>
      </c>
      <c r="E82" s="123">
        <v>48000</v>
      </c>
      <c r="F82" s="123">
        <f t="shared" si="46"/>
        <v>7105.0069999999996</v>
      </c>
      <c r="G82" s="123">
        <v>7105.0069999999996</v>
      </c>
      <c r="H82" s="123">
        <v>7000</v>
      </c>
      <c r="I82" s="123">
        <f t="shared" si="48"/>
        <v>105.00699999999961</v>
      </c>
      <c r="J82" s="110">
        <f t="shared" si="49"/>
        <v>101.5001</v>
      </c>
      <c r="K82" s="123">
        <f t="shared" si="58"/>
        <v>4000</v>
      </c>
      <c r="L82" s="123">
        <f t="shared" si="50"/>
        <v>3105.0069999999996</v>
      </c>
      <c r="M82" s="110">
        <f t="shared" si="51"/>
        <v>177.62517499999998</v>
      </c>
      <c r="N82" s="110">
        <f t="shared" si="52"/>
        <v>14.802097916666664</v>
      </c>
      <c r="O82" s="123">
        <v>30490.786</v>
      </c>
      <c r="P82" s="83">
        <f t="shared" si="54"/>
        <v>-23385.779000000002</v>
      </c>
      <c r="Q82" s="84">
        <f>F82/O82*100</f>
        <v>23.302144457673212</v>
      </c>
    </row>
    <row r="83" spans="1:19" s="43" customFormat="1" ht="23.25" x14ac:dyDescent="0.3">
      <c r="A83" s="23">
        <v>5</v>
      </c>
      <c r="B83" s="82" t="s">
        <v>11</v>
      </c>
      <c r="C83" s="24" t="s">
        <v>23</v>
      </c>
      <c r="D83" s="122">
        <v>11615.2</v>
      </c>
      <c r="E83" s="122">
        <v>11615.2</v>
      </c>
      <c r="F83" s="118">
        <f t="shared" si="46"/>
        <v>1070.625</v>
      </c>
      <c r="G83" s="118">
        <v>1070.625</v>
      </c>
      <c r="H83" s="118">
        <v>978</v>
      </c>
      <c r="I83" s="118">
        <f t="shared" si="48"/>
        <v>92.625</v>
      </c>
      <c r="J83" s="126">
        <f t="shared" si="49"/>
        <v>109.47085889570552</v>
      </c>
      <c r="K83" s="118">
        <f t="shared" si="58"/>
        <v>967.93333333333339</v>
      </c>
      <c r="L83" s="118">
        <f t="shared" si="50"/>
        <v>102.69166666666661</v>
      </c>
      <c r="M83" s="126">
        <f t="shared" si="51"/>
        <v>110.60937392382395</v>
      </c>
      <c r="N83" s="126">
        <f t="shared" si="52"/>
        <v>9.2174478269853299</v>
      </c>
      <c r="O83" s="118">
        <v>885.63300000000004</v>
      </c>
      <c r="P83" s="119">
        <f t="shared" si="54"/>
        <v>184.99199999999996</v>
      </c>
      <c r="Q83" s="120">
        <f>F83/O83*100</f>
        <v>120.88811053788646</v>
      </c>
    </row>
    <row r="84" spans="1:19" s="179" customFormat="1" ht="39" customHeight="1" x14ac:dyDescent="0.3">
      <c r="A84" s="177"/>
      <c r="B84" s="178" t="s">
        <v>150</v>
      </c>
      <c r="C84" s="39"/>
      <c r="D84" s="114">
        <f>D74+D77+D78+D80+D81+D82+D83</f>
        <v>169029.41400000002</v>
      </c>
      <c r="E84" s="114">
        <f>E74+E77+E78+E80+E81+E82+E83</f>
        <v>169029.41400000002</v>
      </c>
      <c r="F84" s="114">
        <f t="shared" si="46"/>
        <v>21174.099000000002</v>
      </c>
      <c r="G84" s="114">
        <f>G74+G77+G78+G80+G81+G82+G83</f>
        <v>21174.099000000002</v>
      </c>
      <c r="H84" s="114">
        <f>H74+H77+H78+H80+H81+H82+H83</f>
        <v>16849.518</v>
      </c>
      <c r="I84" s="114">
        <f t="shared" si="48"/>
        <v>4324.5810000000019</v>
      </c>
      <c r="J84" s="106">
        <f t="shared" si="49"/>
        <v>125.66590332138878</v>
      </c>
      <c r="K84" s="114">
        <f>K74+K77+K78+K80+K81+K82+K83</f>
        <v>14085.784500000002</v>
      </c>
      <c r="L84" s="114">
        <f t="shared" si="50"/>
        <v>7088.3145000000004</v>
      </c>
      <c r="M84" s="106">
        <f t="shared" si="51"/>
        <v>150.32246872724767</v>
      </c>
      <c r="N84" s="106">
        <f t="shared" si="52"/>
        <v>12.526872393937305</v>
      </c>
      <c r="O84" s="114">
        <f>O74+O77+O78+O80+O81+O82+O83</f>
        <v>40463.467000000004</v>
      </c>
      <c r="P84" s="61">
        <f t="shared" si="54"/>
        <v>-19289.368000000002</v>
      </c>
      <c r="Q84" s="62">
        <f>F84/O84*100</f>
        <v>52.328929204212784</v>
      </c>
    </row>
    <row r="85" spans="1:19" s="26" customFormat="1" ht="86.25" hidden="1" customHeight="1" x14ac:dyDescent="0.25">
      <c r="A85" s="23">
        <v>1</v>
      </c>
      <c r="B85" s="42" t="s">
        <v>144</v>
      </c>
      <c r="C85" s="24" t="s">
        <v>69</v>
      </c>
      <c r="D85" s="122"/>
      <c r="E85" s="122"/>
      <c r="F85" s="122">
        <f t="shared" si="46"/>
        <v>0</v>
      </c>
      <c r="G85" s="122"/>
      <c r="H85" s="122"/>
      <c r="I85" s="122">
        <f t="shared" si="48"/>
        <v>0</v>
      </c>
      <c r="J85" s="85"/>
      <c r="K85" s="122">
        <f>H85</f>
        <v>0</v>
      </c>
      <c r="L85" s="122">
        <f t="shared" si="50"/>
        <v>0</v>
      </c>
      <c r="M85" s="85"/>
      <c r="N85" s="85"/>
      <c r="O85" s="122">
        <v>0</v>
      </c>
      <c r="P85" s="119">
        <f t="shared" si="54"/>
        <v>0</v>
      </c>
      <c r="Q85" s="120"/>
    </row>
    <row r="86" spans="1:19" s="26" customFormat="1" ht="44.25" customHeight="1" x14ac:dyDescent="0.25">
      <c r="A86" s="23">
        <v>1</v>
      </c>
      <c r="B86" s="42" t="s">
        <v>157</v>
      </c>
      <c r="C86" s="24" t="s">
        <v>158</v>
      </c>
      <c r="D86" s="122"/>
      <c r="E86" s="122"/>
      <c r="F86" s="122">
        <f t="shared" si="46"/>
        <v>0</v>
      </c>
      <c r="G86" s="122"/>
      <c r="H86" s="122"/>
      <c r="I86" s="122">
        <f t="shared" si="48"/>
        <v>0</v>
      </c>
      <c r="J86" s="85"/>
      <c r="K86" s="122">
        <f>H86</f>
        <v>0</v>
      </c>
      <c r="L86" s="122">
        <f t="shared" si="50"/>
        <v>0</v>
      </c>
      <c r="M86" s="85"/>
      <c r="N86" s="85"/>
      <c r="O86" s="122">
        <v>24369.562000000002</v>
      </c>
      <c r="P86" s="119">
        <f t="shared" si="54"/>
        <v>-24369.562000000002</v>
      </c>
      <c r="Q86" s="120"/>
    </row>
    <row r="87" spans="1:19" s="40" customFormat="1" ht="31.5" customHeight="1" x14ac:dyDescent="0.3">
      <c r="A87" s="166"/>
      <c r="B87" s="41" t="s">
        <v>27</v>
      </c>
      <c r="C87" s="39"/>
      <c r="D87" s="114">
        <f>D88+D91</f>
        <v>0</v>
      </c>
      <c r="E87" s="114">
        <f>E88+E91</f>
        <v>0</v>
      </c>
      <c r="F87" s="114">
        <f t="shared" si="46"/>
        <v>0</v>
      </c>
      <c r="G87" s="114">
        <f>G88+G91</f>
        <v>0</v>
      </c>
      <c r="H87" s="114">
        <f>H88+H91</f>
        <v>0</v>
      </c>
      <c r="I87" s="114">
        <f t="shared" si="48"/>
        <v>0</v>
      </c>
      <c r="J87" s="106"/>
      <c r="K87" s="114">
        <f>K88+K91</f>
        <v>0</v>
      </c>
      <c r="L87" s="114">
        <f t="shared" si="50"/>
        <v>0</v>
      </c>
      <c r="M87" s="106"/>
      <c r="N87" s="106"/>
      <c r="O87" s="114">
        <f>O88+O91</f>
        <v>24369.562000000002</v>
      </c>
      <c r="P87" s="61">
        <f t="shared" si="54"/>
        <v>-24369.562000000002</v>
      </c>
      <c r="Q87" s="62"/>
    </row>
    <row r="88" spans="1:19" s="107" customFormat="1" ht="36" customHeight="1" x14ac:dyDescent="0.25">
      <c r="A88" s="32"/>
      <c r="B88" s="105" t="s">
        <v>70</v>
      </c>
      <c r="C88" s="25"/>
      <c r="D88" s="114">
        <f>D89+D90</f>
        <v>0</v>
      </c>
      <c r="E88" s="114">
        <f>E89+E90</f>
        <v>0</v>
      </c>
      <c r="F88" s="114">
        <f t="shared" si="46"/>
        <v>0</v>
      </c>
      <c r="G88" s="114">
        <f>G89+G90</f>
        <v>0</v>
      </c>
      <c r="H88" s="114">
        <f>H89+H90</f>
        <v>0</v>
      </c>
      <c r="I88" s="114">
        <f t="shared" si="48"/>
        <v>0</v>
      </c>
      <c r="J88" s="106"/>
      <c r="K88" s="114">
        <f>K89+K90</f>
        <v>0</v>
      </c>
      <c r="L88" s="114">
        <f t="shared" si="50"/>
        <v>0</v>
      </c>
      <c r="M88" s="106"/>
      <c r="N88" s="106"/>
      <c r="O88" s="114">
        <f>O89+O90</f>
        <v>0</v>
      </c>
      <c r="P88" s="61">
        <f t="shared" si="54"/>
        <v>0</v>
      </c>
      <c r="Q88" s="62"/>
    </row>
    <row r="89" spans="1:19" s="7" customFormat="1" ht="31.5" customHeight="1" x14ac:dyDescent="0.25">
      <c r="A89" s="13"/>
      <c r="B89" s="16" t="s">
        <v>97</v>
      </c>
      <c r="C89" s="16"/>
      <c r="D89" s="123">
        <f>D85</f>
        <v>0</v>
      </c>
      <c r="E89" s="123">
        <f>E85</f>
        <v>0</v>
      </c>
      <c r="F89" s="123">
        <f t="shared" si="46"/>
        <v>0</v>
      </c>
      <c r="G89" s="123">
        <f>G85</f>
        <v>0</v>
      </c>
      <c r="H89" s="123">
        <f>H85</f>
        <v>0</v>
      </c>
      <c r="I89" s="123">
        <f t="shared" si="48"/>
        <v>0</v>
      </c>
      <c r="J89" s="110"/>
      <c r="K89" s="123">
        <f>K85</f>
        <v>0</v>
      </c>
      <c r="L89" s="123">
        <f t="shared" si="50"/>
        <v>0</v>
      </c>
      <c r="M89" s="110"/>
      <c r="N89" s="110"/>
      <c r="O89" s="123">
        <f>O85</f>
        <v>0</v>
      </c>
      <c r="P89" s="83">
        <f t="shared" si="54"/>
        <v>0</v>
      </c>
      <c r="Q89" s="84"/>
    </row>
    <row r="90" spans="1:19" s="7" customFormat="1" ht="31.5" customHeight="1" x14ac:dyDescent="0.25">
      <c r="A90" s="13"/>
      <c r="B90" s="103" t="s">
        <v>96</v>
      </c>
      <c r="C90" s="16"/>
      <c r="D90" s="123"/>
      <c r="E90" s="123"/>
      <c r="F90" s="123">
        <f t="shared" si="46"/>
        <v>0</v>
      </c>
      <c r="G90" s="123"/>
      <c r="H90" s="123"/>
      <c r="I90" s="123">
        <f t="shared" si="48"/>
        <v>0</v>
      </c>
      <c r="J90" s="110"/>
      <c r="K90" s="123"/>
      <c r="L90" s="123">
        <f t="shared" si="50"/>
        <v>0</v>
      </c>
      <c r="M90" s="110"/>
      <c r="N90" s="110"/>
      <c r="O90" s="123"/>
      <c r="P90" s="83">
        <f t="shared" si="54"/>
        <v>0</v>
      </c>
      <c r="Q90" s="84"/>
    </row>
    <row r="91" spans="1:19" s="107" customFormat="1" ht="43.5" customHeight="1" x14ac:dyDescent="0.25">
      <c r="A91" s="32"/>
      <c r="B91" s="105" t="s">
        <v>159</v>
      </c>
      <c r="C91" s="25"/>
      <c r="D91" s="114">
        <f>D86</f>
        <v>0</v>
      </c>
      <c r="E91" s="114">
        <f>E86</f>
        <v>0</v>
      </c>
      <c r="F91" s="114">
        <f t="shared" si="46"/>
        <v>0</v>
      </c>
      <c r="G91" s="114"/>
      <c r="H91" s="114">
        <f>H86</f>
        <v>0</v>
      </c>
      <c r="I91" s="114">
        <f t="shared" si="48"/>
        <v>0</v>
      </c>
      <c r="J91" s="106"/>
      <c r="K91" s="114">
        <f>K86</f>
        <v>0</v>
      </c>
      <c r="L91" s="114">
        <f t="shared" si="50"/>
        <v>0</v>
      </c>
      <c r="M91" s="106"/>
      <c r="N91" s="106"/>
      <c r="O91" s="114">
        <v>24369.562000000002</v>
      </c>
      <c r="P91" s="61">
        <f t="shared" si="54"/>
        <v>-24369.562000000002</v>
      </c>
      <c r="Q91" s="62"/>
    </row>
    <row r="92" spans="1:19" s="107" customFormat="1" ht="22.5" x14ac:dyDescent="0.25">
      <c r="A92" s="32"/>
      <c r="B92" s="105"/>
      <c r="C92" s="25"/>
      <c r="D92" s="114"/>
      <c r="E92" s="114"/>
      <c r="F92" s="114"/>
      <c r="G92" s="114"/>
      <c r="H92" s="114"/>
      <c r="I92" s="114"/>
      <c r="J92" s="106"/>
      <c r="K92" s="114"/>
      <c r="L92" s="114"/>
      <c r="M92" s="106"/>
      <c r="N92" s="106"/>
      <c r="O92" s="114"/>
      <c r="P92" s="61"/>
      <c r="Q92" s="62"/>
    </row>
    <row r="93" spans="1:19" s="176" customFormat="1" ht="29.25" customHeight="1" x14ac:dyDescent="0.3">
      <c r="A93" s="168"/>
      <c r="B93" s="169" t="s">
        <v>42</v>
      </c>
      <c r="C93" s="180"/>
      <c r="D93" s="171">
        <f>D84+D87</f>
        <v>169029.41400000002</v>
      </c>
      <c r="E93" s="171">
        <f>E84+E87</f>
        <v>169029.41400000002</v>
      </c>
      <c r="F93" s="171">
        <f>SUM(G93:G93)</f>
        <v>21174.099000000002</v>
      </c>
      <c r="G93" s="171">
        <f>G84+G87</f>
        <v>21174.099000000002</v>
      </c>
      <c r="H93" s="171">
        <f>H84+H87</f>
        <v>16849.518</v>
      </c>
      <c r="I93" s="171">
        <f t="shared" si="48"/>
        <v>4324.5810000000019</v>
      </c>
      <c r="J93" s="172">
        <f t="shared" si="49"/>
        <v>125.66590332138878</v>
      </c>
      <c r="K93" s="171">
        <f>K84+K87</f>
        <v>14085.784500000002</v>
      </c>
      <c r="L93" s="171">
        <f t="shared" si="50"/>
        <v>7088.3145000000004</v>
      </c>
      <c r="M93" s="172">
        <f t="shared" si="51"/>
        <v>150.32246872724767</v>
      </c>
      <c r="N93" s="172">
        <f t="shared" si="52"/>
        <v>12.526872393937305</v>
      </c>
      <c r="O93" s="171">
        <f>O84+O87</f>
        <v>64833.02900000001</v>
      </c>
      <c r="P93" s="173">
        <f>F93-O93</f>
        <v>-43658.930000000008</v>
      </c>
      <c r="Q93" s="174">
        <f>F93/O93*100</f>
        <v>32.659431969467292</v>
      </c>
      <c r="R93" s="171">
        <v>64833.02900000001</v>
      </c>
      <c r="S93" s="171">
        <f>R93-O93</f>
        <v>0</v>
      </c>
    </row>
    <row r="94" spans="1:19" s="12" customFormat="1" ht="26.25" customHeight="1" x14ac:dyDescent="0.25">
      <c r="A94" s="148" t="s">
        <v>41</v>
      </c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50"/>
    </row>
    <row r="95" spans="1:19" s="176" customFormat="1" ht="36" customHeight="1" x14ac:dyDescent="0.3">
      <c r="A95" s="181"/>
      <c r="B95" s="169" t="s">
        <v>152</v>
      </c>
      <c r="C95" s="180"/>
      <c r="D95" s="171">
        <f>D51+D84</f>
        <v>6418332.4919999987</v>
      </c>
      <c r="E95" s="171">
        <f>E51+E84</f>
        <v>6418332.4919999987</v>
      </c>
      <c r="F95" s="171">
        <f>SUM(G95:G95)</f>
        <v>529252.80400000012</v>
      </c>
      <c r="G95" s="171">
        <f>G51+G84</f>
        <v>529252.80400000012</v>
      </c>
      <c r="H95" s="171">
        <f>H51+H84</f>
        <v>349271.21799999994</v>
      </c>
      <c r="I95" s="171">
        <f t="shared" ref="I95:I107" si="59">F95-H95</f>
        <v>179981.58600000018</v>
      </c>
      <c r="J95" s="172">
        <f t="shared" ref="J95:J107" si="60">F95/H95*100</f>
        <v>151.53060908671844</v>
      </c>
      <c r="K95" s="171">
        <f>K51+K84</f>
        <v>534861.04099999997</v>
      </c>
      <c r="L95" s="171">
        <f t="shared" ref="L95:L107" si="61">F95-K95</f>
        <v>-5608.2369999998482</v>
      </c>
      <c r="M95" s="172">
        <f t="shared" ref="M95:M107" si="62">F95/K95*100</f>
        <v>98.951459057568599</v>
      </c>
      <c r="N95" s="172">
        <f t="shared" ref="N95:N107" si="63">F95/E95*100</f>
        <v>8.2459549214640511</v>
      </c>
      <c r="O95" s="171">
        <f>O51+O84</f>
        <v>467209.30700000009</v>
      </c>
      <c r="P95" s="173">
        <f>F95-O95</f>
        <v>62043.497000000032</v>
      </c>
      <c r="Q95" s="174">
        <f>F95/O95*100</f>
        <v>113.27959355056257</v>
      </c>
    </row>
    <row r="96" spans="1:19" s="30" customFormat="1" ht="22.5" hidden="1" customHeight="1" x14ac:dyDescent="0.3">
      <c r="A96" s="104"/>
      <c r="B96" s="15"/>
      <c r="C96" s="25"/>
      <c r="D96" s="114"/>
      <c r="E96" s="114"/>
      <c r="F96" s="114"/>
      <c r="G96" s="114"/>
      <c r="H96" s="114"/>
      <c r="I96" s="114"/>
      <c r="J96" s="106"/>
      <c r="K96" s="114"/>
      <c r="L96" s="114"/>
      <c r="M96" s="106"/>
      <c r="N96" s="106"/>
      <c r="O96" s="114"/>
      <c r="P96" s="61"/>
      <c r="Q96" s="62"/>
    </row>
    <row r="97" spans="1:19" s="133" customFormat="1" ht="32.25" hidden="1" customHeight="1" x14ac:dyDescent="0.3">
      <c r="A97" s="127"/>
      <c r="B97" s="128" t="s">
        <v>66</v>
      </c>
      <c r="C97" s="24"/>
      <c r="D97" s="129">
        <v>-531278.1</v>
      </c>
      <c r="E97" s="129">
        <v>-531278.1</v>
      </c>
      <c r="F97" s="129">
        <f>SUM(G97:G97)</f>
        <v>-44273.2</v>
      </c>
      <c r="G97" s="129">
        <v>-44273.2</v>
      </c>
      <c r="H97" s="129">
        <v>-44273.2</v>
      </c>
      <c r="I97" s="129">
        <f t="shared" si="59"/>
        <v>0</v>
      </c>
      <c r="J97" s="130">
        <f t="shared" ref="J97" si="64">F97/H97*100</f>
        <v>100</v>
      </c>
      <c r="K97" s="129">
        <f>K53+K86</f>
        <v>353</v>
      </c>
      <c r="L97" s="129">
        <f t="shared" si="61"/>
        <v>-44626.2</v>
      </c>
      <c r="M97" s="130">
        <f t="shared" ref="M97" si="65">F97/K97*100</f>
        <v>-12541.98300283286</v>
      </c>
      <c r="N97" s="130">
        <f t="shared" ref="N97" si="66">F97/E97*100</f>
        <v>8.3333380389667848</v>
      </c>
      <c r="O97" s="129"/>
      <c r="P97" s="131">
        <f>F97-O97</f>
        <v>-44273.2</v>
      </c>
      <c r="Q97" s="132"/>
    </row>
    <row r="98" spans="1:19" s="30" customFormat="1" ht="22.5" hidden="1" customHeight="1" x14ac:dyDescent="0.3">
      <c r="A98" s="11"/>
      <c r="B98" s="15"/>
      <c r="C98" s="25"/>
      <c r="D98" s="114"/>
      <c r="E98" s="114"/>
      <c r="F98" s="114"/>
      <c r="G98" s="114"/>
      <c r="H98" s="114"/>
      <c r="I98" s="114"/>
      <c r="J98" s="106"/>
      <c r="K98" s="114"/>
      <c r="L98" s="114"/>
      <c r="M98" s="106"/>
      <c r="N98" s="106"/>
      <c r="O98" s="114"/>
      <c r="P98" s="61"/>
      <c r="Q98" s="62"/>
    </row>
    <row r="99" spans="1:19" s="30" customFormat="1" ht="22.5" customHeight="1" x14ac:dyDescent="0.3">
      <c r="A99" s="11"/>
      <c r="B99" s="15"/>
      <c r="C99" s="25"/>
      <c r="D99" s="114"/>
      <c r="E99" s="114"/>
      <c r="F99" s="114"/>
      <c r="G99" s="114"/>
      <c r="H99" s="114"/>
      <c r="I99" s="114"/>
      <c r="J99" s="106"/>
      <c r="K99" s="114"/>
      <c r="L99" s="114"/>
      <c r="M99" s="106"/>
      <c r="N99" s="106"/>
      <c r="O99" s="114"/>
      <c r="P99" s="61"/>
      <c r="Q99" s="62"/>
    </row>
    <row r="100" spans="1:19" s="40" customFormat="1" ht="32.25" customHeight="1" x14ac:dyDescent="0.3">
      <c r="A100" s="166"/>
      <c r="B100" s="41" t="s">
        <v>27</v>
      </c>
      <c r="C100" s="39"/>
      <c r="D100" s="114">
        <f>D101+D102+D103+D106</f>
        <v>620318.51</v>
      </c>
      <c r="E100" s="114">
        <f>E101+E102+E103+E106</f>
        <v>687126.13699999999</v>
      </c>
      <c r="F100" s="114">
        <f t="shared" ref="F100:F107" si="67">SUM(G100:G100)</f>
        <v>77177.726999999999</v>
      </c>
      <c r="G100" s="114">
        <f>G101+G102+G103+G106</f>
        <v>77177.726999999999</v>
      </c>
      <c r="H100" s="114">
        <f>H101+H102+H103+H106</f>
        <v>77393.944000000003</v>
      </c>
      <c r="I100" s="114">
        <f t="shared" si="59"/>
        <v>-216.21700000000419</v>
      </c>
      <c r="J100" s="106">
        <f t="shared" si="60"/>
        <v>99.720628011928156</v>
      </c>
      <c r="K100" s="114">
        <f>K101+K102+K103+K106</f>
        <v>77393.944000000003</v>
      </c>
      <c r="L100" s="114">
        <f t="shared" si="61"/>
        <v>-216.21700000000419</v>
      </c>
      <c r="M100" s="106">
        <f t="shared" si="62"/>
        <v>99.720628011928156</v>
      </c>
      <c r="N100" s="106">
        <f t="shared" si="63"/>
        <v>11.231959147553138</v>
      </c>
      <c r="O100" s="114">
        <f>O101+O102+O103+O106</f>
        <v>89879.024000000005</v>
      </c>
      <c r="P100" s="61">
        <f t="shared" ref="P100:P107" si="68">F100-O100</f>
        <v>-12701.297000000006</v>
      </c>
      <c r="Q100" s="62">
        <f>F100/O100*100</f>
        <v>85.868452465616443</v>
      </c>
    </row>
    <row r="101" spans="1:19" s="40" customFormat="1" ht="22.5" hidden="1" customHeight="1" x14ac:dyDescent="0.3">
      <c r="A101" s="96"/>
      <c r="B101" s="95" t="s">
        <v>136</v>
      </c>
      <c r="C101" s="39"/>
      <c r="D101" s="114">
        <f>D66</f>
        <v>0</v>
      </c>
      <c r="E101" s="114">
        <f>E66</f>
        <v>0</v>
      </c>
      <c r="F101" s="114">
        <f t="shared" si="67"/>
        <v>0</v>
      </c>
      <c r="G101" s="114">
        <f>G66</f>
        <v>0</v>
      </c>
      <c r="H101" s="114">
        <f>H66</f>
        <v>0</v>
      </c>
      <c r="I101" s="114">
        <f t="shared" si="59"/>
        <v>0</v>
      </c>
      <c r="J101" s="106"/>
      <c r="K101" s="114">
        <f>K66</f>
        <v>0</v>
      </c>
      <c r="L101" s="114">
        <f t="shared" si="61"/>
        <v>0</v>
      </c>
      <c r="M101" s="106"/>
      <c r="N101" s="106"/>
      <c r="O101" s="114">
        <f>O66</f>
        <v>0</v>
      </c>
      <c r="P101" s="61">
        <f t="shared" si="68"/>
        <v>0</v>
      </c>
      <c r="Q101" s="62"/>
    </row>
    <row r="102" spans="1:19" s="40" customFormat="1" ht="22.5" hidden="1" customHeight="1" x14ac:dyDescent="0.3">
      <c r="A102" s="96"/>
      <c r="B102" s="95" t="s">
        <v>107</v>
      </c>
      <c r="C102" s="39"/>
      <c r="D102" s="114">
        <f>D67</f>
        <v>0</v>
      </c>
      <c r="E102" s="114">
        <f>E67</f>
        <v>0</v>
      </c>
      <c r="F102" s="114">
        <f t="shared" si="67"/>
        <v>0</v>
      </c>
      <c r="G102" s="114">
        <f>G67</f>
        <v>0</v>
      </c>
      <c r="H102" s="114">
        <f>H67</f>
        <v>0</v>
      </c>
      <c r="I102" s="114">
        <f t="shared" si="59"/>
        <v>0</v>
      </c>
      <c r="J102" s="106"/>
      <c r="K102" s="114">
        <f>K67</f>
        <v>0</v>
      </c>
      <c r="L102" s="114">
        <f t="shared" si="61"/>
        <v>0</v>
      </c>
      <c r="M102" s="106"/>
      <c r="N102" s="106"/>
      <c r="O102" s="114">
        <f>O67</f>
        <v>0</v>
      </c>
      <c r="P102" s="61">
        <f t="shared" si="68"/>
        <v>0</v>
      </c>
      <c r="Q102" s="62"/>
    </row>
    <row r="103" spans="1:19" s="40" customFormat="1" ht="37.5" customHeight="1" x14ac:dyDescent="0.3">
      <c r="A103" s="96"/>
      <c r="B103" s="41" t="s">
        <v>70</v>
      </c>
      <c r="C103" s="39"/>
      <c r="D103" s="114">
        <f>D104+D105</f>
        <v>620318.51</v>
      </c>
      <c r="E103" s="114">
        <f>E104+E105</f>
        <v>687126.13699999999</v>
      </c>
      <c r="F103" s="114">
        <f t="shared" si="67"/>
        <v>77177.726999999999</v>
      </c>
      <c r="G103" s="114">
        <f t="shared" ref="G103:H103" si="69">G104+G105</f>
        <v>77177.726999999999</v>
      </c>
      <c r="H103" s="114">
        <f t="shared" si="69"/>
        <v>77393.944000000003</v>
      </c>
      <c r="I103" s="114">
        <f t="shared" si="59"/>
        <v>-216.21700000000419</v>
      </c>
      <c r="J103" s="106">
        <f t="shared" si="60"/>
        <v>99.720628011928156</v>
      </c>
      <c r="K103" s="114">
        <f t="shared" ref="K103" si="70">K104+K105</f>
        <v>77393.944000000003</v>
      </c>
      <c r="L103" s="114">
        <f t="shared" si="61"/>
        <v>-216.21700000000419</v>
      </c>
      <c r="M103" s="106">
        <f t="shared" si="62"/>
        <v>99.720628011928156</v>
      </c>
      <c r="N103" s="106">
        <f t="shared" si="63"/>
        <v>11.231959147553138</v>
      </c>
      <c r="O103" s="114">
        <f t="shared" ref="O103" si="71">O104+O105</f>
        <v>65509.462</v>
      </c>
      <c r="P103" s="61">
        <f t="shared" si="68"/>
        <v>11668.264999999999</v>
      </c>
      <c r="Q103" s="62">
        <f>F103/O103*100</f>
        <v>117.81157201382604</v>
      </c>
    </row>
    <row r="104" spans="1:19" s="99" customFormat="1" ht="34.5" customHeight="1" x14ac:dyDescent="0.35">
      <c r="A104" s="97"/>
      <c r="B104" s="98" t="s">
        <v>97</v>
      </c>
      <c r="C104" s="98"/>
      <c r="D104" s="123">
        <f>D69+D89</f>
        <v>599998.4</v>
      </c>
      <c r="E104" s="123">
        <f>E69+E89</f>
        <v>666174.9</v>
      </c>
      <c r="F104" s="123">
        <f t="shared" si="67"/>
        <v>75041.2</v>
      </c>
      <c r="G104" s="123">
        <f>G69+G89</f>
        <v>75041.2</v>
      </c>
      <c r="H104" s="123">
        <f>H69+H89</f>
        <v>75041.2</v>
      </c>
      <c r="I104" s="123">
        <f t="shared" si="59"/>
        <v>0</v>
      </c>
      <c r="J104" s="110">
        <f t="shared" si="60"/>
        <v>100</v>
      </c>
      <c r="K104" s="123">
        <f>K69+K89</f>
        <v>75041.2</v>
      </c>
      <c r="L104" s="123">
        <f t="shared" si="61"/>
        <v>0</v>
      </c>
      <c r="M104" s="110">
        <f t="shared" si="62"/>
        <v>100</v>
      </c>
      <c r="N104" s="110">
        <f t="shared" si="63"/>
        <v>11.264489250495627</v>
      </c>
      <c r="O104" s="123">
        <f>O69+O89</f>
        <v>63808.4</v>
      </c>
      <c r="P104" s="83">
        <f t="shared" si="68"/>
        <v>11232.799999999996</v>
      </c>
      <c r="Q104" s="84">
        <f>F104/O104*100</f>
        <v>117.60395183079343</v>
      </c>
    </row>
    <row r="105" spans="1:19" s="99" customFormat="1" ht="34.5" customHeight="1" x14ac:dyDescent="0.35">
      <c r="A105" s="97"/>
      <c r="B105" s="98" t="s">
        <v>96</v>
      </c>
      <c r="C105" s="98"/>
      <c r="D105" s="123">
        <f>D90+D70</f>
        <v>20320.11</v>
      </c>
      <c r="E105" s="123">
        <f>E90+E70</f>
        <v>20951.237000000001</v>
      </c>
      <c r="F105" s="123">
        <f t="shared" si="67"/>
        <v>2136.527</v>
      </c>
      <c r="G105" s="123">
        <f>G90+G70</f>
        <v>2136.527</v>
      </c>
      <c r="H105" s="123">
        <f>H90+H70</f>
        <v>2352.7440000000001</v>
      </c>
      <c r="I105" s="123">
        <f t="shared" si="59"/>
        <v>-216.2170000000001</v>
      </c>
      <c r="J105" s="110">
        <f t="shared" si="60"/>
        <v>90.810007378618323</v>
      </c>
      <c r="K105" s="123">
        <f>K90+K70</f>
        <v>2352.7440000000001</v>
      </c>
      <c r="L105" s="123">
        <f t="shared" si="61"/>
        <v>-216.2170000000001</v>
      </c>
      <c r="M105" s="110">
        <f t="shared" si="62"/>
        <v>90.810007378618323</v>
      </c>
      <c r="N105" s="110">
        <f t="shared" si="63"/>
        <v>10.197617448554469</v>
      </c>
      <c r="O105" s="123">
        <f>O90+O70</f>
        <v>1701.0619999999999</v>
      </c>
      <c r="P105" s="83">
        <f t="shared" si="68"/>
        <v>435.46500000000015</v>
      </c>
      <c r="Q105" s="84">
        <f>F105/O105*100</f>
        <v>125.59959601707639</v>
      </c>
    </row>
    <row r="106" spans="1:19" s="40" customFormat="1" ht="71.25" customHeight="1" x14ac:dyDescent="0.3">
      <c r="A106" s="96"/>
      <c r="B106" s="41" t="s">
        <v>159</v>
      </c>
      <c r="C106" s="39"/>
      <c r="D106" s="114">
        <f>D91</f>
        <v>0</v>
      </c>
      <c r="E106" s="114">
        <f>E91</f>
        <v>0</v>
      </c>
      <c r="F106" s="114">
        <f t="shared" si="67"/>
        <v>0</v>
      </c>
      <c r="G106" s="114">
        <f>G91</f>
        <v>0</v>
      </c>
      <c r="H106" s="114">
        <f>H91</f>
        <v>0</v>
      </c>
      <c r="I106" s="114">
        <f t="shared" si="59"/>
        <v>0</v>
      </c>
      <c r="J106" s="106"/>
      <c r="K106" s="114">
        <f>K91</f>
        <v>0</v>
      </c>
      <c r="L106" s="114">
        <f t="shared" si="61"/>
        <v>0</v>
      </c>
      <c r="M106" s="106"/>
      <c r="N106" s="106"/>
      <c r="O106" s="114">
        <f>O91</f>
        <v>24369.562000000002</v>
      </c>
      <c r="P106" s="61">
        <f t="shared" si="68"/>
        <v>-24369.562000000002</v>
      </c>
      <c r="Q106" s="62"/>
    </row>
    <row r="107" spans="1:19" s="176" customFormat="1" ht="55.5" customHeight="1" x14ac:dyDescent="0.3">
      <c r="A107" s="181"/>
      <c r="B107" s="169" t="s">
        <v>122</v>
      </c>
      <c r="C107" s="180"/>
      <c r="D107" s="171">
        <f>D95+D100</f>
        <v>7038651.0019999985</v>
      </c>
      <c r="E107" s="171">
        <f>E95+E100</f>
        <v>7105458.6289999988</v>
      </c>
      <c r="F107" s="171">
        <f t="shared" si="67"/>
        <v>606430.53100000008</v>
      </c>
      <c r="G107" s="171">
        <f>G95+G100</f>
        <v>606430.53100000008</v>
      </c>
      <c r="H107" s="171">
        <f>H95+H100</f>
        <v>426665.16199999995</v>
      </c>
      <c r="I107" s="171">
        <f t="shared" si="59"/>
        <v>179765.36900000012</v>
      </c>
      <c r="J107" s="172">
        <f t="shared" si="60"/>
        <v>142.13265694282305</v>
      </c>
      <c r="K107" s="171">
        <f>K95+K100</f>
        <v>612254.98499999999</v>
      </c>
      <c r="L107" s="171">
        <f t="shared" si="61"/>
        <v>-5824.4539999999106</v>
      </c>
      <c r="M107" s="172">
        <f t="shared" si="62"/>
        <v>99.048688186671129</v>
      </c>
      <c r="N107" s="172">
        <f t="shared" si="63"/>
        <v>8.5347134177227257</v>
      </c>
      <c r="O107" s="171">
        <f>O95+O100</f>
        <v>557088.33100000012</v>
      </c>
      <c r="P107" s="173">
        <f t="shared" si="68"/>
        <v>49342.199999999953</v>
      </c>
      <c r="Q107" s="174">
        <f>F107/O107*100</f>
        <v>108.85715913514619</v>
      </c>
      <c r="R107" s="171">
        <v>557088.33100000012</v>
      </c>
      <c r="S107" s="171">
        <f>R107-O107</f>
        <v>0</v>
      </c>
    </row>
    <row r="108" spans="1:19" s="14" customFormat="1" ht="92.25" customHeight="1" x14ac:dyDescent="0.4">
      <c r="A108" s="33"/>
      <c r="B108" s="157" t="s">
        <v>153</v>
      </c>
      <c r="C108" s="157"/>
      <c r="D108" s="157"/>
      <c r="E108" s="21"/>
      <c r="F108" s="21" t="s">
        <v>87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63"/>
      <c r="Q108" s="64"/>
    </row>
    <row r="109" spans="1:19" s="7" customFormat="1" ht="18" customHeight="1" x14ac:dyDescent="0.45">
      <c r="A109" s="6"/>
      <c r="B109" s="29" t="s">
        <v>52</v>
      </c>
      <c r="C109" s="18"/>
      <c r="D109" s="18"/>
      <c r="E109" s="18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65"/>
      <c r="Q109" s="66"/>
    </row>
    <row r="110" spans="1:19" s="7" customFormat="1" ht="30.75" x14ac:dyDescent="0.45">
      <c r="A110" s="6"/>
      <c r="B110" s="18"/>
      <c r="C110" s="18"/>
      <c r="D110" s="18"/>
      <c r="E110" s="9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65"/>
      <c r="Q110" s="66"/>
    </row>
    <row r="111" spans="1:19" s="4" customFormat="1" ht="30.75" hidden="1" customHeight="1" x14ac:dyDescent="0.45">
      <c r="A111" s="27"/>
      <c r="B111" s="18"/>
      <c r="C111" s="18"/>
      <c r="D111" s="80">
        <v>7038651.0020000003</v>
      </c>
      <c r="E111" s="80">
        <v>7105458.6289999997</v>
      </c>
      <c r="F111" s="80">
        <v>606430.53099999996</v>
      </c>
      <c r="G111" s="81"/>
      <c r="H111" s="80">
        <v>426665.16200000001</v>
      </c>
      <c r="I111" s="81"/>
      <c r="J111" s="81"/>
      <c r="K111" s="81"/>
      <c r="L111" s="81"/>
      <c r="M111" s="81"/>
      <c r="N111" s="81"/>
      <c r="O111" s="80"/>
      <c r="P111" s="5"/>
    </row>
    <row r="112" spans="1:19" ht="12" hidden="1" customHeight="1" x14ac:dyDescent="0.45">
      <c r="B112" s="2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</row>
    <row r="113" spans="1:42" s="2" customFormat="1" ht="30.75" hidden="1" customHeight="1" x14ac:dyDescent="0.45">
      <c r="A113" s="28"/>
      <c r="B113" s="18"/>
      <c r="C113" s="18"/>
      <c r="D113" s="18"/>
      <c r="E113" s="18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134"/>
    </row>
    <row r="114" spans="1:42" s="2" customFormat="1" ht="30.75" hidden="1" customHeight="1" x14ac:dyDescent="0.45">
      <c r="A114" s="28"/>
      <c r="B114" s="18"/>
      <c r="C114" s="18"/>
      <c r="D114" s="18"/>
      <c r="E114" s="18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134"/>
    </row>
    <row r="115" spans="1:42" s="2" customFormat="1" ht="16.5" hidden="1" customHeight="1" x14ac:dyDescent="0.45">
      <c r="A115" s="28"/>
      <c r="B115" s="2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134"/>
    </row>
    <row r="116" spans="1:42" ht="18.75" hidden="1" x14ac:dyDescent="0.3">
      <c r="B116" s="27"/>
      <c r="D116" s="80">
        <f>D111-D107</f>
        <v>0</v>
      </c>
      <c r="E116" s="80">
        <f>E111-E107</f>
        <v>0</v>
      </c>
      <c r="F116" s="80">
        <f>F111-F107</f>
        <v>0</v>
      </c>
      <c r="H116" s="80">
        <f>H111-H107</f>
        <v>0</v>
      </c>
      <c r="O116" s="80"/>
    </row>
    <row r="117" spans="1:42" ht="18.75" hidden="1" x14ac:dyDescent="0.3">
      <c r="B117" s="27"/>
      <c r="D117" s="80"/>
      <c r="E117" s="80">
        <v>6341594.04</v>
      </c>
      <c r="F117" s="80">
        <v>6497781.0829999996</v>
      </c>
      <c r="O117" s="80"/>
    </row>
    <row r="118" spans="1:42" ht="18.75" hidden="1" x14ac:dyDescent="0.3">
      <c r="B118" s="27"/>
      <c r="D118" s="80"/>
      <c r="E118" s="80">
        <f>E117-E107</f>
        <v>-763864.58899999876</v>
      </c>
      <c r="F118" s="80">
        <f>F117-F107</f>
        <v>5891350.5519999992</v>
      </c>
      <c r="O118" s="80"/>
    </row>
    <row r="119" spans="1:42" ht="18.75" hidden="1" x14ac:dyDescent="0.3">
      <c r="B119" s="4"/>
      <c r="C119" s="3"/>
      <c r="D119" s="3"/>
      <c r="E119" s="3"/>
      <c r="I119" s="144" t="s">
        <v>49</v>
      </c>
      <c r="J119" s="144"/>
      <c r="K119" s="112">
        <f>E51/12*1</f>
        <v>520775.2564999999</v>
      </c>
    </row>
    <row r="120" spans="1:42" ht="22.5" hidden="1" x14ac:dyDescent="0.3">
      <c r="B120" s="4"/>
      <c r="C120" s="3"/>
      <c r="D120" s="3"/>
      <c r="E120" s="91"/>
      <c r="F120" s="91"/>
      <c r="I120" s="134"/>
      <c r="J120" s="134"/>
      <c r="K120" s="112">
        <f>K119-K51</f>
        <v>0</v>
      </c>
      <c r="O120" s="91"/>
    </row>
    <row r="121" spans="1:42" ht="18.75" hidden="1" x14ac:dyDescent="0.3">
      <c r="B121" s="4"/>
      <c r="C121" s="3"/>
      <c r="D121" s="3"/>
      <c r="E121" s="3"/>
      <c r="I121" s="144" t="s">
        <v>50</v>
      </c>
      <c r="J121" s="144"/>
      <c r="K121" s="113">
        <f>E84/12*1</f>
        <v>14085.784500000002</v>
      </c>
    </row>
    <row r="122" spans="1:42" ht="18.75" hidden="1" x14ac:dyDescent="0.3">
      <c r="B122" s="4"/>
      <c r="C122" s="3"/>
      <c r="D122" s="3"/>
      <c r="E122" s="3"/>
      <c r="I122" s="134"/>
      <c r="J122" s="134"/>
      <c r="K122" s="112">
        <f>K121-K84</f>
        <v>0</v>
      </c>
    </row>
    <row r="123" spans="1:42" ht="18.75" hidden="1" x14ac:dyDescent="0.3">
      <c r="B123" s="92"/>
      <c r="C123" s="3"/>
      <c r="D123" s="3"/>
      <c r="E123" s="3"/>
      <c r="I123" s="144" t="s">
        <v>51</v>
      </c>
      <c r="J123" s="144"/>
      <c r="K123" s="112">
        <f>K121+K87</f>
        <v>14085.784500000002</v>
      </c>
    </row>
    <row r="124" spans="1:42" ht="18.75" hidden="1" x14ac:dyDescent="0.3">
      <c r="B124" s="4"/>
      <c r="C124" s="3"/>
      <c r="D124" s="3"/>
      <c r="E124" s="3"/>
      <c r="I124" s="134"/>
      <c r="J124" s="134"/>
      <c r="K124" s="112">
        <f>K123-K93</f>
        <v>0</v>
      </c>
    </row>
    <row r="125" spans="1:42" s="19" customFormat="1" ht="18.75" hidden="1" x14ac:dyDescent="0.3">
      <c r="B125" s="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1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s="19" customFormat="1" ht="18.75" hidden="1" x14ac:dyDescent="0.3">
      <c r="B126" s="4"/>
      <c r="C126" s="3"/>
      <c r="D126" s="3"/>
      <c r="E126" s="81"/>
      <c r="F126" s="81"/>
      <c r="G126" s="3"/>
      <c r="H126" s="3"/>
      <c r="I126" s="3"/>
      <c r="J126" s="3"/>
      <c r="K126" s="3"/>
      <c r="L126" s="3"/>
      <c r="M126" s="3"/>
      <c r="N126" s="3"/>
      <c r="O126" s="81"/>
      <c r="P126" s="1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s="19" customFormat="1" ht="18.75" hidden="1" x14ac:dyDescent="0.3">
      <c r="B127" s="4"/>
      <c r="C127" s="3"/>
      <c r="D127" s="182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1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s="19" customFormat="1" ht="18.75" hidden="1" x14ac:dyDescent="0.3"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1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2:42" s="19" customFormat="1" ht="22.5" hidden="1" x14ac:dyDescent="0.3">
      <c r="B129" s="4"/>
      <c r="C129" s="3"/>
      <c r="D129" s="91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1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2:42" s="19" customFormat="1" ht="18.75" hidden="1" x14ac:dyDescent="0.3">
      <c r="B130" s="4"/>
      <c r="C130" s="3"/>
      <c r="D130" s="3"/>
      <c r="E130" s="3"/>
      <c r="F130" s="81"/>
      <c r="G130" s="3"/>
      <c r="H130" s="3"/>
      <c r="I130" s="3"/>
      <c r="J130" s="3"/>
      <c r="K130" s="3"/>
      <c r="L130" s="3"/>
      <c r="M130" s="3"/>
      <c r="N130" s="3"/>
      <c r="O130" s="81"/>
      <c r="P130" s="1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2:42" s="19" customFormat="1" ht="18.75" hidden="1" x14ac:dyDescent="0.3"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1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2:42" s="19" customFormat="1" ht="18.75" hidden="1" x14ac:dyDescent="0.3"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1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2:42" s="19" customFormat="1" ht="18.75" x14ac:dyDescent="0.3">
      <c r="B133" s="27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1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2:42" s="19" customFormat="1" ht="18.75" x14ac:dyDescent="0.3">
      <c r="B134" s="27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1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</sheetData>
  <mergeCells count="28">
    <mergeCell ref="A1:Q1"/>
    <mergeCell ref="A94:Q94"/>
    <mergeCell ref="A73:Q73"/>
    <mergeCell ref="A6:Q6"/>
    <mergeCell ref="B108:D108"/>
    <mergeCell ref="Q3:Q4"/>
    <mergeCell ref="J3:J4"/>
    <mergeCell ref="K3:K4"/>
    <mergeCell ref="L3:L4"/>
    <mergeCell ref="M3:M4"/>
    <mergeCell ref="N3:N4"/>
    <mergeCell ref="O3:O4"/>
    <mergeCell ref="F3:F4"/>
    <mergeCell ref="G3:G4"/>
    <mergeCell ref="H3:H4"/>
    <mergeCell ref="I3:I4"/>
    <mergeCell ref="I119:J119"/>
    <mergeCell ref="I121:J121"/>
    <mergeCell ref="I123:J123"/>
    <mergeCell ref="C15:C17"/>
    <mergeCell ref="C23:C25"/>
    <mergeCell ref="A51:C51"/>
    <mergeCell ref="P3:P4"/>
    <mergeCell ref="A3:A4"/>
    <mergeCell ref="B3:B4"/>
    <mergeCell ref="C3:C4"/>
    <mergeCell ref="D3:D4"/>
    <mergeCell ref="E3:E4"/>
  </mergeCells>
  <printOptions horizontalCentered="1"/>
  <pageMargins left="0.39370078740157483" right="0" top="0" bottom="0" header="0.23622047244094491" footer="0.11811023622047245"/>
  <pageSetup paperSize="8" scale="60" fitToHeight="6" orientation="landscape" horizontalDpi="300" verticalDpi="300" r:id="rId1"/>
  <headerFooter alignWithMargins="0"/>
  <rowBreaks count="1" manualBreakCount="1">
    <brk id="63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2025-02-03T07:56:13Z</cp:lastPrinted>
  <dcterms:created xsi:type="dcterms:W3CDTF">1996-10-08T23:32:33Z</dcterms:created>
  <dcterms:modified xsi:type="dcterms:W3CDTF">2025-02-10T13:20:44Z</dcterms:modified>
</cp:coreProperties>
</file>